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650" windowWidth="8475" windowHeight="4275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จ่ายจากเงินรายรับ" sheetId="56" r:id="rId7"/>
    <sheet name="เงินคงเหลือ" sheetId="59" r:id="rId8"/>
    <sheet name="กระดาษทำการ2" sheetId="57" r:id="rId9"/>
    <sheet name="สะสม" sheetId="58" r:id="rId10"/>
  </sheets>
  <definedNames>
    <definedName name="_xlnm.Print_Titles" localSheetId="8">กระดาษทำการ2!$1:$3</definedName>
    <definedName name="_xlnm.Print_Titles" localSheetId="1">งบทดลอง!$1:$1</definedName>
    <definedName name="_xlnm.Print_Titles" localSheetId="7">เงินคงเหลือ!$1:$11</definedName>
    <definedName name="_xlnm.Print_Titles" localSheetId="6">จ่ายจากเงินรายรับ!$1:$12</definedName>
    <definedName name="_xlnm.Print_Titles" localSheetId="0">'รับ-จ่ายเงินสด '!$2:$3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F16" i="40" l="1"/>
  <c r="H33" i="52" l="1"/>
  <c r="H22" i="52"/>
  <c r="E24" i="54"/>
  <c r="E21" i="54"/>
  <c r="E18" i="54"/>
  <c r="E12" i="54"/>
  <c r="E7" i="54" s="1"/>
  <c r="G50" i="54"/>
  <c r="E50" i="54"/>
  <c r="E31" i="54"/>
  <c r="E45" i="54"/>
  <c r="G63" i="54"/>
  <c r="E51" i="54"/>
  <c r="E52" i="54"/>
  <c r="E56" i="54"/>
  <c r="E55" i="54"/>
  <c r="E53" i="54"/>
  <c r="E54" i="54"/>
  <c r="E46" i="54"/>
  <c r="E43" i="54"/>
  <c r="E37" i="54"/>
  <c r="E36" i="54"/>
  <c r="E34" i="54"/>
  <c r="E33" i="54"/>
  <c r="E32" i="54"/>
  <c r="E22" i="54"/>
  <c r="E14" i="54"/>
  <c r="E15" i="54"/>
  <c r="E38" i="54"/>
  <c r="E10" i="54"/>
  <c r="E49" i="36"/>
  <c r="E47" i="36"/>
  <c r="E44" i="36"/>
  <c r="E43" i="36"/>
  <c r="E42" i="36"/>
  <c r="E39" i="36"/>
  <c r="E38" i="36"/>
  <c r="E37" i="36"/>
  <c r="E36" i="36"/>
  <c r="E17" i="36"/>
  <c r="E18" i="36"/>
  <c r="E19" i="36"/>
  <c r="D19" i="36"/>
  <c r="D20" i="36"/>
  <c r="E20" i="36"/>
  <c r="E22" i="36"/>
  <c r="F29" i="36"/>
  <c r="D17" i="36"/>
  <c r="D18" i="36"/>
  <c r="D23" i="36"/>
  <c r="D22" i="36"/>
  <c r="I14" i="40" l="1"/>
  <c r="G62" i="54" l="1"/>
  <c r="G64" i="54"/>
  <c r="E61" i="54"/>
  <c r="E40" i="54"/>
  <c r="E16" i="54"/>
  <c r="E26" i="54"/>
  <c r="F57" i="36"/>
  <c r="E54" i="36"/>
  <c r="E53" i="36"/>
  <c r="E52" i="36"/>
  <c r="E26" i="36"/>
  <c r="D26" i="36"/>
  <c r="E35" i="55" l="1"/>
  <c r="F34" i="55"/>
  <c r="F35" i="55"/>
  <c r="F33" i="55"/>
  <c r="F32" i="55"/>
  <c r="F31" i="55"/>
  <c r="F30" i="55"/>
  <c r="D35" i="55"/>
  <c r="E41" i="54" l="1"/>
  <c r="E35" i="54"/>
  <c r="E19" i="54"/>
  <c r="F48" i="36" l="1"/>
  <c r="F29" i="55" l="1"/>
  <c r="F28" i="55"/>
  <c r="F27" i="55"/>
  <c r="F26" i="55"/>
  <c r="F25" i="55"/>
  <c r="F24" i="55"/>
  <c r="F23" i="55"/>
  <c r="F22" i="55"/>
  <c r="F21" i="55"/>
  <c r="G61" i="54" l="1"/>
  <c r="G60" i="54"/>
  <c r="E9" i="54"/>
  <c r="F20" i="55" l="1"/>
  <c r="F19" i="55"/>
  <c r="F18" i="55"/>
  <c r="F17" i="55"/>
  <c r="E25" i="54"/>
  <c r="E17" i="54"/>
  <c r="G29" i="54" l="1"/>
  <c r="G39" i="54"/>
  <c r="I38" i="40" l="1"/>
  <c r="G15" i="54"/>
  <c r="F21" i="36"/>
  <c r="F16" i="55" l="1"/>
  <c r="F14" i="55"/>
  <c r="F15" i="55"/>
  <c r="G16" i="54" l="1"/>
  <c r="F13" i="55" l="1"/>
  <c r="F12" i="55"/>
  <c r="F50" i="36"/>
  <c r="E13" i="36"/>
  <c r="D13" i="36"/>
  <c r="D31" i="54" l="1"/>
  <c r="F8" i="55"/>
  <c r="F9" i="55"/>
  <c r="F10" i="55"/>
  <c r="F11" i="55"/>
  <c r="F7" i="55"/>
  <c r="F12" i="36"/>
  <c r="C13" i="36"/>
  <c r="F45" i="36" l="1"/>
  <c r="F40" i="36"/>
  <c r="C32" i="36"/>
  <c r="G59" i="54" l="1"/>
  <c r="G58" i="54"/>
  <c r="G57" i="54"/>
  <c r="G56" i="54"/>
  <c r="G55" i="54"/>
  <c r="G54" i="54"/>
  <c r="G53" i="54"/>
  <c r="E48" i="54"/>
  <c r="G51" i="54"/>
  <c r="G49" i="54"/>
  <c r="G46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28" i="54"/>
  <c r="D28" i="54"/>
  <c r="G28" i="54" s="1"/>
  <c r="G26" i="54"/>
  <c r="D24" i="54"/>
  <c r="D21" i="54"/>
  <c r="G20" i="54"/>
  <c r="G19" i="54"/>
  <c r="D18" i="54"/>
  <c r="G17" i="54"/>
  <c r="G14" i="54"/>
  <c r="G13" i="54"/>
  <c r="D12" i="54"/>
  <c r="G11" i="54"/>
  <c r="G10" i="54"/>
  <c r="E8" i="54"/>
  <c r="D8" i="54"/>
  <c r="G21" i="54" l="1"/>
  <c r="G45" i="54"/>
  <c r="G31" i="54"/>
  <c r="G24" i="54"/>
  <c r="G18" i="54"/>
  <c r="G12" i="54"/>
  <c r="D7" i="54"/>
  <c r="D65" i="54" s="1"/>
  <c r="G8" i="54"/>
  <c r="E65" i="54"/>
  <c r="G32" i="54"/>
  <c r="G52" i="54"/>
  <c r="G48" i="54" s="1"/>
  <c r="G22" i="54"/>
  <c r="G9" i="54"/>
  <c r="G25" i="54"/>
  <c r="G65" i="54" l="1"/>
  <c r="G7" i="54"/>
  <c r="F28" i="36" l="1"/>
  <c r="F30" i="36"/>
  <c r="F31" i="36"/>
  <c r="E32" i="36" l="1"/>
  <c r="D32" i="36" l="1"/>
  <c r="F24" i="36" l="1"/>
  <c r="F25" i="36"/>
  <c r="F26" i="36"/>
  <c r="F27" i="36"/>
  <c r="F11" i="36" l="1"/>
  <c r="F10" i="36"/>
  <c r="F23" i="36"/>
  <c r="A15" i="36" l="1"/>
  <c r="F19" i="36" l="1"/>
  <c r="F22" i="36"/>
  <c r="F20" i="36"/>
  <c r="F18" i="36" l="1"/>
  <c r="F17" i="36"/>
  <c r="F32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<sst xmlns="http://schemas.openxmlformats.org/spreadsheetml/2006/main" count="1845" uniqueCount="732">
  <si>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</si>
  <si>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</si>
  <si>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</si>
  <si>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</si>
  <si>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</si>
  <si>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</si>
  <si>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</si>
  <si>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</si>
  <si>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</si>
  <si>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</si>
  <si>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</si>
  <si>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</si>
  <si>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</si>
  <si>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</si>
  <si>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</si>
  <si>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</si>
  <si>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</si>
  <si>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</si>
  <si>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</si>
  <si>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</si>
  <si>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</si>
  <si>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</si>
  <si>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</si>
  <si>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</si>
  <si>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</si>
  <si>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</si>
  <si>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</si>
  <si>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</si>
  <si>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</si>
  <si>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</si>
  <si>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</si>
  <si>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</si>
  <si>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</si>
  <si>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</si>
  <si>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</si>
  <si>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</si>
  <si>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</si>
  <si>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</si>
  <si>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</si>
  <si>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</si>
  <si>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</si>
  <si>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</si>
  <si>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</si>
  <si>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</si>
  <si>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</si>
  <si>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</si>
  <si>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</si>
  <si>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</si>
  <si>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</si>
  <si>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</si>
  <si>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</si>
  <si>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</si>
  <si>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</si>
  <si>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</si>
  <si>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</si>
  <si>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</si>
  <si>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</si>
  <si>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</si>
  <si>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</si>
  <si>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</si>
  <si>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</si>
  <si>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</si>
  <si>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</si>
  <si>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</si>
  <si>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</si>
  <si>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</si>
  <si>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</si>
  <si>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</si>
  <si>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</si>
  <si>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</si>
  <si>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</si>
  <si>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</si>
  <si>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</si>
  <si>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</si>
  <si>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</si>
  <si>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</si>
  <si>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</si>
  <si>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</si>
  <si>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</si>
  <si>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</si>
  <si>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</si>
  <si>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</si>
  <si>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</si>
  <si>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</si>
  <si>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</si>
  <si>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</si>
  <si>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</si>
  <si>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</si>
  <si>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</si>
  <si>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</si>
  <si>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</si>
  <si>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</si>
  <si>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</si>
  <si>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</si>
  <si>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</si>
  <si>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</si>
  <si>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</si>
  <si>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</si>
  <si>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</si>
  <si>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</si>
  <si>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</si>
  <si>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</si>
  <si>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</si>
  <si>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</si>
  <si>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</si>
  <si>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</si>
  <si>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</si>
  <si>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</si>
  <si>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</si>
  <si>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</si>
  <si>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</si>
  <si>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</si>
  <si>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</si>
  <si>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</si>
  <si>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</si>
  <si>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</si>
  <si>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</si>
  <si>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</si>
  <si>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</si>
  <si>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</si>
  <si>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</si>
  <si>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</si>
  <si>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</si>
  <si>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</si>
  <si>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</si>
  <si>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</si>
  <si>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</si>
  <si>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</si>
  <si>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</si>
  <si>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</si>
  <si>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</si>
  <si>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</si>
  <si>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</si>
  <si>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</si>
  <si>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</si>
  <si>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</si>
  <si>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</si>
  <si>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</si>
  <si>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</si>
  <si>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</si>
  <si>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</si>
  <si>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</si>
  <si>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</si>
  <si>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</si>
  <si>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</si>
  <si>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</si>
  <si>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</si>
  <si>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</si>
  <si>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</si>
  <si>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</si>
  <si>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</si>
  <si>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</si>
  <si>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</si>
  <si>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</si>
  <si>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</si>
  <si>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</si>
  <si>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</si>
  <si>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</si>
  <si>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</si>
  <si>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</si>
  <si>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</si>
  <si>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</si>
  <si>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</si>
  <si>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</si>
  <si>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</si>
  <si>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</si>
  <si>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</si>
  <si>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</si>
  <si>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</si>
  <si>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</si>
  <si>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</si>
  <si>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</si>
  <si>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</si>
  <si>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</si>
  <si>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</si>
  <si>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</si>
  <si>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</si>
  <si>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</si>
  <si>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</si>
  <si>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</si>
  <si>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</si>
  <si>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</si>
  <si>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</si>
  <si>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</si>
  <si>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</si>
  <si>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</si>
  <si>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</si>
  <si>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</si>
  <si>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</si>
  <si>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</si>
  <si>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</si>
  <si>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</si>
  <si>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</si>
  <si>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</si>
  <si>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</si>
  <si>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</si>
  <si>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</si>
  <si>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</si>
  <si>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</si>
  <si>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</si>
  <si>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</si>
  <si>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</si>
  <si>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</si>
  <si>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</si>
  <si>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</si>
  <si>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</si>
  <si>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</si>
  <si>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</si>
  <si>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</si>
  <si>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</si>
  <si>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</si>
  <si>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</si>
  <si>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</si>
  <si>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</si>
  <si>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</si>
  <si>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</si>
  <si>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</si>
  <si>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</si>
  <si>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</si>
  <si>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</si>
  <si>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</si>
  <si>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</si>
  <si>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</si>
  <si>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</si>
  <si>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</si>
  <si>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</si>
  <si>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</si>
  <si>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</si>
  <si>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</si>
  <si>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</si>
  <si>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</si>
  <si>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</si>
  <si>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</si>
  <si>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</si>
  <si>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</si>
  <si>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</si>
  <si>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</si>
  <si>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</si>
  <si>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</si>
  <si>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</si>
  <si>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</si>
  <si>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</si>
  <si>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</si>
  <si>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</si>
  <si>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</si>
  <si>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</si>
  <si>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</si>
  <si>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</si>
  <si>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</si>
  <si>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</si>
  <si>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</si>
  <si>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</si>
  <si>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</si>
  <si>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</si>
  <si>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</si>
  <si>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</si>
  <si>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</si>
  <si>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</si>
  <si>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</si>
  <si>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</si>
  <si>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</si>
  <si>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</si>
  <si>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</si>
  <si>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</si>
  <si>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</si>
  <si>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</si>
  <si>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</si>
  <si>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</si>
  <si>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</si>
  <si>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</si>
  <si>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</si>
  <si>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</si>
  <si>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</si>
  <si>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</si>
  <si>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</si>
  <si>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</si>
  <si>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</si>
  <si>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</si>
  <si>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</si>
  <si>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</si>
  <si>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</si>
  <si>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</si>
  <si>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</si>
  <si>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</si>
  <si>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</si>
  <si>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</si>
  <si>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</si>
  <si>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</si>
  <si>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</si>
  <si>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</si>
  <si>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</si>
  <si>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</si>
  <si>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</si>
  <si>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</si>
  <si>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</si>
  <si>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</si>
  <si>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</si>
  <si>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</si>
  <si>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</si>
  <si>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</si>
  <si>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</si>
  <si>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</si>
  <si>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</si>
  <si>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</si>
  <si>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</si>
  <si>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</si>
  <si>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</si>
  <si>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</si>
  <si>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</si>
  <si>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</si>
  <si>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</si>
  <si>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ลูกหนี้เงินยืม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</si>
  <si>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</si>
  <si>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</si>
  <si>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</si>
  <si>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</si>
  <si>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</si>
  <si>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</si>
  <si>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</si>
  <si>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</si>
  <si>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</si>
  <si>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</si>
  <si>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</si>
  <si>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</si>
  <si>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</si>
  <si>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</si>
  <si>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</si>
  <si>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</si>
  <si>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</si>
  <si>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</si>
  <si>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</si>
  <si>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</si>
  <si>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</si>
  <si>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</si>
  <si>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</si>
  <si>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</si>
  <si>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</si>
  <si>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</si>
  <si>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</si>
  <si>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</si>
  <si>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</si>
  <si>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</si>
  <si>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</si>
  <si>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</si>
  <si>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</si>
  <si>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</si>
  <si>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</si>
  <si>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</si>
  <si>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</si>
  <si>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</si>
  <si>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</si>
  <si>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</si>
  <si>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</si>
  <si>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</si>
  <si>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</si>
  <si>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</si>
  <si>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</si>
  <si>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</si>
  <si>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</si>
  <si>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</si>
  <si>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</si>
  <si>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</si>
  <si>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</si>
  <si>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</si>
  <si>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</si>
  <si>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</si>
  <si>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</si>
  <si>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</si>
  <si>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</si>
  <si>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</si>
  <si>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</si>
  <si>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</si>
  <si>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</si>
  <si>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</si>
  <si>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</si>
  <si>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</si>
  <si>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</si>
  <si>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</si>
  <si>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</si>
  <si>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</si>
  <si>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</si>
  <si>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</si>
  <si>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</si>
  <si>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</si>
  <si>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</si>
  <si>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</si>
  <si>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</si>
  <si>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</si>
  <si>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</si>
  <si>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</si>
  <si>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</si>
  <si>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</si>
  <si>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</si>
  <si>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</si>
  <si>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</si>
  <si>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</si>
  <si>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</si>
  <si>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</si>
  <si>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</si>
  <si>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</si>
  <si>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</si>
  <si>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</si>
  <si>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</si>
  <si>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</si>
  <si>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</si>
  <si>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</si>
  <si>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</si>
  <si>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</si>
  <si>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</si>
  <si>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</si>
  <si>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</si>
  <si>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</si>
  <si>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</si>
  <si>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</si>
  <si>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</si>
  <si>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</si>
  <si>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</si>
  <si>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</si>
  <si>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</si>
  <si>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510100</t>
  </si>
  <si>
    <t>04/02/59</t>
  </si>
  <si>
    <t>09010911</t>
  </si>
  <si>
    <t>ลูกหนี้ภาษีโรงเรือนและที่ดิน</t>
  </si>
  <si>
    <t>ลูกหนี้อื่นๆ</t>
  </si>
  <si>
    <t>เงินรับฝากค่าใช้จ่ายอื่น</t>
  </si>
  <si>
    <t>ค่าธรรมเนียมเกี่ยวกับการควบคุมอาคาร</t>
  </si>
  <si>
    <t>ภาษีธุรกิจเฉพาะ</t>
  </si>
  <si>
    <t>ค่าภาคหลวงและค่าธรรมเนียมตามกฎหมายว่าด้วยป่าไม้</t>
  </si>
  <si>
    <t>เงินอุดหนุนระบุวัตถุประสงค์/เฉพาะกิจจากกรมส่งเสริมการปกครองท้องถิ่น</t>
  </si>
  <si>
    <t>รายงานรับ-จ่ายเงิน</t>
  </si>
  <si>
    <t>หมวดเงินอุดหนุนระบุวัตถุประสงค์/เฉพาะกิจ</t>
  </si>
  <si>
    <t xml:space="preserve"> 441000    </t>
  </si>
  <si>
    <t>32,500.00</t>
  </si>
  <si>
    <t>2,250.00</t>
  </si>
  <si>
    <t xml:space="preserve"> 110601    </t>
  </si>
  <si>
    <t>76,000.00</t>
  </si>
  <si>
    <t xml:space="preserve"> 110604    </t>
  </si>
  <si>
    <t>52,210.00</t>
  </si>
  <si>
    <t xml:space="preserve"> 110611    </t>
  </si>
  <si>
    <t xml:space="preserve"> 140300    </t>
  </si>
  <si>
    <t>120,500.00</t>
  </si>
  <si>
    <t xml:space="preserve"> 230108    </t>
  </si>
  <si>
    <t xml:space="preserve"> 230117    </t>
  </si>
  <si>
    <t xml:space="preserve"> 240100    </t>
  </si>
  <si>
    <t>2,052,720.00</t>
  </si>
  <si>
    <t>171,060.00</t>
  </si>
  <si>
    <t>896,000.00</t>
  </si>
  <si>
    <t>1,210,000.00</t>
  </si>
  <si>
    <t>3,164,600.00</t>
  </si>
  <si>
    <t>3,841,000.00</t>
  </si>
  <si>
    <t>35,000.00</t>
  </si>
  <si>
    <t>10,000.00</t>
  </si>
  <si>
    <t>2,792,000.00</t>
  </si>
  <si>
    <t>348.88</t>
  </si>
  <si>
    <t>360.00</t>
  </si>
  <si>
    <t xml:space="preserve"> 110612    </t>
  </si>
  <si>
    <t>1,059,729.00</t>
  </si>
  <si>
    <t>49.50</t>
  </si>
  <si>
    <t>59.40</t>
  </si>
  <si>
    <t>275,060.00</t>
  </si>
  <si>
    <t xml:space="preserve"> 230116    </t>
  </si>
  <si>
    <t xml:space="preserve"> - โครงการยาเสพติด</t>
  </si>
  <si>
    <t xml:space="preserve"> 110605    </t>
  </si>
  <si>
    <t>13,000.00</t>
  </si>
  <si>
    <t>โครงการยาเสพติด</t>
  </si>
  <si>
    <t xml:space="preserve">ยืม </t>
  </si>
  <si>
    <t>โครงการปรับปรุงซ่อมแซมถนนสายบ้านนายแสวง-โคกชด หมู่ที่ 2</t>
  </si>
  <si>
    <t>โครงการปรับปรุงถนนสายหนองเต่าดำ-นาใต้  หมู่ที่ 4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</si>
  <si>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</si>
  <si>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</si>
  <si>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</si>
  <si>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</si>
  <si>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</si>
  <si>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</si>
  <si>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</si>
  <si>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</si>
  <si>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</si>
  <si>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</si>
  <si>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</si>
  <si>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</si>
  <si>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410300</t>
  </si>
  <si>
    <t>410400</t>
  </si>
  <si>
    <t>410800</t>
  </si>
  <si>
    <t>420700</t>
  </si>
  <si>
    <t>610100</t>
  </si>
  <si>
    <t>610400</t>
  </si>
  <si>
    <t>111000</t>
  </si>
  <si>
    <t>กระดาษทำการกระทบยอดรายจ่าย (จ่ายจากเงินสะสม)</t>
  </si>
  <si>
    <t>1,326,080.00</t>
  </si>
  <si>
    <t>7,693,000.00</t>
  </si>
  <si>
    <t>11,534,000.00</t>
  </si>
  <si>
    <t>542,078.00</t>
  </si>
  <si>
    <t>861,253.08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</si>
  <si>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</si>
  <si>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</si>
  <si>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</si>
  <si>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</si>
  <si>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</si>
  <si>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</si>
  <si>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</si>
  <si>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</si>
  <si>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</si>
  <si>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</si>
  <si>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</si>
  <si>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</si>
  <si>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</si>
  <si>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</si>
  <si>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</si>
  <si>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</si>
  <si>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</si>
  <si>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</si>
  <si>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230115              </t>
  </si>
  <si>
    <t xml:space="preserve">230199              </t>
  </si>
  <si>
    <t xml:space="preserve">310000              </t>
  </si>
  <si>
    <t xml:space="preserve">320000              </t>
  </si>
  <si>
    <t xml:space="preserve">411001              </t>
  </si>
  <si>
    <t xml:space="preserve">411002              </t>
  </si>
  <si>
    <t xml:space="preserve">411003              </t>
  </si>
  <si>
    <t xml:space="preserve">412106              </t>
  </si>
  <si>
    <t xml:space="preserve">412128              </t>
  </si>
  <si>
    <t xml:space="preserve">412202              </t>
  </si>
  <si>
    <t xml:space="preserve">412210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</si>
  <si>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</si>
  <si>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</si>
  <si>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</si>
  <si>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</si>
  <si>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421001              </t>
  </si>
  <si>
    <t xml:space="preserve">421002              </t>
  </si>
  <si>
    <t xml:space="preserve">421004              </t>
  </si>
  <si>
    <t xml:space="preserve">421005              </t>
  </si>
  <si>
    <t xml:space="preserve">421006              </t>
  </si>
  <si>
    <t xml:space="preserve">421007              </t>
  </si>
  <si>
    <t xml:space="preserve">421009              </t>
  </si>
  <si>
    <t xml:space="preserve">421011              </t>
  </si>
  <si>
    <t xml:space="preserve">421012              </t>
  </si>
  <si>
    <t xml:space="preserve">421013              </t>
  </si>
  <si>
    <t xml:space="preserve">421014              </t>
  </si>
  <si>
    <t xml:space="preserve">421015              </t>
  </si>
  <si>
    <t xml:space="preserve">431002              </t>
  </si>
  <si>
    <t xml:space="preserve">431004              </t>
  </si>
  <si>
    <t xml:space="preserve">441002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</si>
  <si>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</si>
  <si>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</si>
  <si>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</si>
  <si>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</si>
  <si>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</si>
  <si>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533000              </t>
  </si>
  <si>
    <t xml:space="preserve">534000              </t>
  </si>
  <si>
    <t xml:space="preserve">541000              </t>
  </si>
  <si>
    <t xml:space="preserve">542000              </t>
  </si>
  <si>
    <t xml:space="preserve">551000              </t>
  </si>
  <si>
    <t xml:space="preserve">561000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</si>
  <si>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</si>
  <si>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</si>
  <si>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</si>
  <si>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</si>
  <si>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</si>
  <si>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</si>
  <si>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</si>
  <si>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</si>
  <si>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</si>
  <si>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</si>
  <si>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</si>
  <si>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</si>
  <si>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</si>
  <si>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</si>
  <si>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</si>
  <si>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โครงการปรับปรุงซ่อมแซมถนนสายบ้านนายเจริญ-วังขนมจีน ม. 2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</si>
  <si>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</si>
  <si>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</si>
  <si>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235,629.42</t>
  </si>
  <si>
    <t>8,532.00</t>
  </si>
  <si>
    <t>เงินรับฝากเงินทุนโครงการเศรษฐกิจชุมชน</t>
  </si>
  <si>
    <t xml:space="preserve"> 230118    </t>
  </si>
  <si>
    <t>7,056,339.60</t>
  </si>
  <si>
    <t>5,334,790.00</t>
  </si>
  <si>
    <t>5,367,290.00</t>
  </si>
  <si>
    <t>3,638,470.40</t>
  </si>
  <si>
    <t>16,292,663.00</t>
  </si>
  <si>
    <t xml:space="preserve">230118              </t>
  </si>
  <si>
    <t>โครงการก่อสร้างถนน ค.ส.ล.สายเขากอย หมูที่ 3-วังเคียน(บ้านอ.จรูญ)  หมูที่ 2</t>
  </si>
  <si>
    <t>โครงการเจาะบ่อบาดาล หมู่ที่ 5</t>
  </si>
  <si>
    <t>โครงการเจาะบ่อบาดาล หมู่ที่ 6</t>
  </si>
  <si>
    <t>โครงการก่อสร้างถนน คสล.สายสามแยกวัดเขาพระทอง หมูที่ 1-บ้านทุ่งไม้ไผ่ หมู่ที่ 5</t>
  </si>
  <si>
    <t>โครงการก่อสร้างถนน คสล.สามสามแยกวัดเขาพระทอง ม.1-บ้านทุ่งไม้ไผ่ หมู่ที่ 5</t>
  </si>
  <si>
    <t>เงินงบประมาณ</t>
  </si>
  <si>
    <t>เงินอุดหนุนระบุวัตถุประสงค์/เฉพาะกิจ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</si>
  <si>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</si>
  <si>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</si>
  <si>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</si>
  <si>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</si>
  <si>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</si>
  <si>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59,100.00</t>
  </si>
  <si>
    <t>3,302,959.77</t>
  </si>
  <si>
    <t>36,869.65</t>
  </si>
  <si>
    <t>56,616.00</t>
  </si>
  <si>
    <t>3,248,934.77</t>
  </si>
  <si>
    <t>645,310.00</t>
  </si>
  <si>
    <t>165,720.00</t>
  </si>
  <si>
    <t>118,700.00</t>
  </si>
  <si>
    <t>24,410,711.86</t>
  </si>
  <si>
    <t xml:space="preserve">110605              </t>
  </si>
  <si>
    <t>ก่อสร้างลานกีฬา หมู่ที่ 1</t>
  </si>
  <si>
    <t>ก่อสร้างระบบประปา หมู่ที่ 7</t>
  </si>
  <si>
    <t>คงเหลือ/ค่าปรับ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</si>
  <si>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</si>
  <si>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</si>
  <si>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 - ค่าก่อสร้างลานกีฬา หมู่ที่ 1</t>
  </si>
  <si>
    <t xml:space="preserve"> -ค่าก่อสร้างระบบประปา หมู่ที่ 7</t>
  </si>
  <si>
    <t>ปีงบประมาณ 2559 ประจำเดือน กรกฎาคม พ.ศ.2559</t>
  </si>
  <si>
    <t>161,617.02</t>
  </si>
  <si>
    <t>6,177.20</t>
  </si>
  <si>
    <t>113,505.00</t>
  </si>
  <si>
    <t>570.00</t>
  </si>
  <si>
    <t>589,670.00</t>
  </si>
  <si>
    <t>84,210.00</t>
  </si>
  <si>
    <t>13,111,449.78</t>
  </si>
  <si>
    <t>2,179,859.65</t>
  </si>
  <si>
    <t>11,054,214.00</t>
  </si>
  <si>
    <t>1,207,317.00</t>
  </si>
  <si>
    <t>25,325,185.22</t>
  </si>
  <si>
    <t>3,478,133.85</t>
  </si>
  <si>
    <t>17,845,430.00</t>
  </si>
  <si>
    <t>15,407,530.00</t>
  </si>
  <si>
    <t>3,577,220.00</t>
  </si>
  <si>
    <t>49,192,430.00</t>
  </si>
  <si>
    <t>40,732,715.22</t>
  </si>
  <si>
    <t>7,055,353.85</t>
  </si>
  <si>
    <t>42,762.95</t>
  </si>
  <si>
    <t>2,155.04</t>
  </si>
  <si>
    <t>47,675.00</t>
  </si>
  <si>
    <t>10,200.00</t>
  </si>
  <si>
    <t>8,000.00</t>
  </si>
  <si>
    <t>251,575.54</t>
  </si>
  <si>
    <t>13,052.39</t>
  </si>
  <si>
    <t>2,818.55</t>
  </si>
  <si>
    <t>180.80</t>
  </si>
  <si>
    <t>3,382.26</t>
  </si>
  <si>
    <t>216.96</t>
  </si>
  <si>
    <t>688,378.00</t>
  </si>
  <si>
    <t>2,175.00</t>
  </si>
  <si>
    <t>65,148.00</t>
  </si>
  <si>
    <t>26,260.00</t>
  </si>
  <si>
    <t>502,615.48</t>
  </si>
  <si>
    <t>185,601.24</t>
  </si>
  <si>
    <t>24,047.30</t>
  </si>
  <si>
    <t>22,105.48</t>
  </si>
  <si>
    <t>857,933.08</t>
  </si>
  <si>
    <t>170.00</t>
  </si>
  <si>
    <t>9,502,170.70</t>
  </si>
  <si>
    <t>397,348.91</t>
  </si>
  <si>
    <t>50,234,885.92</t>
  </si>
  <si>
    <t>7,452,702.76</t>
  </si>
  <si>
    <t>8,207,205.00</t>
  </si>
  <si>
    <t>9,533,285.00</t>
  </si>
  <si>
    <t>6,977,072.00</t>
  </si>
  <si>
    <t>653,832.00</t>
  </si>
  <si>
    <t>1,710,600.00</t>
  </si>
  <si>
    <t>1,533,625.00</t>
  </si>
  <si>
    <t>8,589,964.60</t>
  </si>
  <si>
    <t>6,530,273.80</t>
  </si>
  <si>
    <t>155,760.00</t>
  </si>
  <si>
    <t>10,420.00</t>
  </si>
  <si>
    <t>2,703,214.71</t>
  </si>
  <si>
    <t>628,887.00</t>
  </si>
  <si>
    <t>379,100.00</t>
  </si>
  <si>
    <t>4,017,570.40</t>
  </si>
  <si>
    <t>1,426,141.60</t>
  </si>
  <si>
    <t>36,000.00</t>
  </si>
  <si>
    <t>816,103.48</t>
  </si>
  <si>
    <t>98,831.74</t>
  </si>
  <si>
    <t>435,994.97</t>
  </si>
  <si>
    <t>65,200.00</t>
  </si>
  <si>
    <t>6,710,100.00</t>
  </si>
  <si>
    <t>1,010,000.00</t>
  </si>
  <si>
    <t>2,005,040.00</t>
  </si>
  <si>
    <t>-99,960.00</t>
  </si>
  <si>
    <t>29,480,300.56</t>
  </si>
  <si>
    <t>3,219,580.74</t>
  </si>
  <si>
    <t>217,415.00</t>
  </si>
  <si>
    <t>51,695.00</t>
  </si>
  <si>
    <t>260,207.96</t>
  </si>
  <si>
    <t>26,819,099.84</t>
  </si>
  <si>
    <t>282,697.89</t>
  </si>
  <si>
    <t>56,299,400.40</t>
  </si>
  <si>
    <t>3,502,278.63</t>
  </si>
  <si>
    <t>-6,064,514.48</t>
  </si>
  <si>
    <t>3,950,424.13</t>
  </si>
  <si>
    <t>28,361,135.99</t>
  </si>
  <si>
    <t>ณ วันที่ 31 กรกฎาคม 2559</t>
  </si>
  <si>
    <t>เงินฝาก-กระแสรายวัน(822-600802-6)</t>
  </si>
  <si>
    <t xml:space="preserve">110203              </t>
  </si>
  <si>
    <t xml:space="preserve">230116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</si>
  <si>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</si>
  <si>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(นายประดับ  หมื่นจร)</t>
  </si>
  <si>
    <t xml:space="preserve">     ผู้อำนวยการกองคลัง                  ปลัดองค์การบริหารส่วนตำบล                นายกองค์การบริหารส่วนตำบลเขาพระทอง</t>
  </si>
  <si>
    <t>ลงชื่อ......................................</t>
  </si>
  <si>
    <t>(นางอรพินธุ์   คงดี)</t>
  </si>
  <si>
    <t>(นายประดับ  หมื่นจร)</t>
  </si>
  <si>
    <t>นายกองค์การบริหารส่วนตำบลเขาพระทอง</t>
  </si>
  <si>
    <t xml:space="preserve">        ลงชื่อ......................................</t>
  </si>
  <si>
    <t xml:space="preserve">                 (นายสุพจน์  ฤทธิชัย)</t>
  </si>
  <si>
    <t xml:space="preserve">                ปลัดองค์การบริหารส่วนตำบล</t>
  </si>
  <si>
    <t>ประจำเดือนกรกฎาคม  2559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</si>
  <si>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</si>
  <si>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</si>
  <si>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ประจำเดือน กรกฎาคม  2559</t>
  </si>
  <si>
    <t xml:space="preserve"> -ค่าก่อสร้างระบบประปา หมู่ที่ 5</t>
  </si>
  <si>
    <t>หมายเหตุประกอบงบทดลอง  ประจำเดือน  กรกฎาคม  2559</t>
  </si>
  <si>
    <t>08/07/59</t>
  </si>
  <si>
    <t>14297782</t>
  </si>
  <si>
    <t>22/07/59</t>
  </si>
  <si>
    <t>15502423</t>
  </si>
  <si>
    <t>15502424</t>
  </si>
  <si>
    <t>15502427</t>
  </si>
  <si>
    <t>15502426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</si>
  <si>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</si>
  <si>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กระดาษทำการกระทบยอดรายจ่ายตามงบประมาณ (จ่ายจากเงินรายรับ)</t>
  </si>
  <si>
    <t>ประจำเดือน กรกฏาคม  ปีงบประมาณ   พ.ศ. 2559</t>
  </si>
  <si>
    <t>เงินสมทบกองทุนบำเหน็จบำนาญข้าราชการส่วนท้องถิ่น (กบท.)</t>
  </si>
  <si>
    <t>120100</t>
  </si>
  <si>
    <t>วัสดุเชื้อเพลิงและหล่อลื่น</t>
  </si>
  <si>
    <t>330800</t>
  </si>
  <si>
    <t>วัสดุกีฬา</t>
  </si>
  <si>
    <t>331300</t>
  </si>
  <si>
    <t>ครุภัณฑ์ไฟฟ้าและวิทยุ</t>
  </si>
  <si>
    <t>410600</t>
  </si>
  <si>
    <t>ครุภัณฑ์อื่น</t>
  </si>
  <si>
    <t>411700</t>
  </si>
  <si>
    <t>ประจำเดือน กรกฏาคม ปีงบประมาณ พ.ศ. 2559</t>
  </si>
  <si>
    <t>ประจำเดือน กรกฏาคม ปีงบประมาณ พ.ศ.  2559</t>
  </si>
  <si>
    <t>ประจำเดือน  กรกฎาคม ปีงบประมาณ พ.ศ.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</si>
</sst>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</numFmts>
  <fonts count="46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1"/>
      <name val="Microsoft Uighur"/>
    </font>
    <font>
      <sz val="16"/>
      <color theme="1"/>
      <name val="Angsana New"/>
      <family val="1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sz val="1"/>
      <color rgb="FF000000"/>
      <name val="Arial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  <font>
      <sz val="8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b/>
      <sz val="8"/>
      <color rgb="FF000000"/>
      <name val="Microsoft Sans Serif"/>
      <family val="2"/>
    </font>
    <font>
      <sz val="10"/>
      <color rgb="FF00008B"/>
      <name val="Microsoft Uighur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A9A9A9"/>
      </left>
      <right/>
      <top style="thin">
        <color rgb="FFA9A9A9"/>
      </top>
      <bottom style="thin">
        <color rgb="FFD3D3D3"/>
      </bottom>
      <diagonal/>
    </border>
    <border>
      <left style="thin">
        <color rgb="FFA9A9A9"/>
      </left>
      <right/>
      <top style="thin">
        <color rgb="FFD3D3D3"/>
      </top>
      <bottom/>
      <diagonal/>
    </border>
    <border>
      <left style="thin">
        <color rgb="FFA9A9A9"/>
      </left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 style="thin">
        <color rgb="FFFFFFFF"/>
      </right>
      <top style="thin">
        <color rgb="FFA9A9A9"/>
      </top>
      <bottom/>
      <diagonal/>
    </border>
    <border>
      <left style="thin">
        <color rgb="FFFFFFFF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42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8" fillId="0" borderId="0" xfId="0" applyNumberFormat="1" applyFont="1"/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187" fontId="24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5" fillId="0" borderId="0" xfId="0" applyFont="1" applyFill="1" applyBorder="1"/>
    <xf numFmtId="0" fontId="2" fillId="0" borderId="9" xfId="0" applyFont="1" applyBorder="1" applyAlignment="1">
      <alignment horizontal="left" vertical="center" wrapText="1"/>
    </xf>
    <xf numFmtId="15" fontId="2" fillId="0" borderId="9" xfId="0" applyNumberFormat="1" applyFont="1" applyFill="1" applyBorder="1" applyAlignment="1">
      <alignment horizontal="center" wrapText="1"/>
    </xf>
    <xf numFmtId="43" fontId="2" fillId="0" borderId="9" xfId="1" applyNumberFormat="1" applyFont="1" applyFill="1" applyBorder="1" applyAlignment="1">
      <alignment wrapText="1"/>
    </xf>
    <xf numFmtId="0" fontId="26" fillId="0" borderId="0" xfId="0" applyFont="1" applyFill="1" applyBorder="1"/>
    <xf numFmtId="43" fontId="2" fillId="0" borderId="10" xfId="1" applyNumberFormat="1" applyFont="1" applyFill="1" applyBorder="1" applyAlignment="1">
      <alignment wrapText="1"/>
    </xf>
    <xf numFmtId="43" fontId="27" fillId="0" borderId="51" xfId="1" applyNumberFormat="1" applyFont="1" applyBorder="1"/>
    <xf numFmtId="43" fontId="27" fillId="0" borderId="52" xfId="1" applyNumberFormat="1" applyFont="1" applyBorder="1"/>
    <xf numFmtId="0" fontId="10" fillId="0" borderId="12" xfId="0" applyFont="1" applyBorder="1"/>
    <xf numFmtId="187" fontId="24" fillId="0" borderId="12" xfId="1" applyFont="1" applyBorder="1"/>
    <xf numFmtId="0" fontId="28" fillId="0" borderId="0" xfId="0" applyFont="1" applyFill="1" applyBorder="1"/>
    <xf numFmtId="0" fontId="28" fillId="2" borderId="30" xfId="0" applyNumberFormat="1" applyFont="1" applyFill="1" applyBorder="1" applyAlignment="1">
      <alignment vertical="top" wrapText="1"/>
    </xf>
    <xf numFmtId="0" fontId="28" fillId="2" borderId="21" xfId="0" applyNumberFormat="1" applyFont="1" applyFill="1" applyBorder="1" applyAlignment="1">
      <alignment vertical="top" wrapText="1"/>
    </xf>
    <xf numFmtId="0" fontId="28" fillId="2" borderId="22" xfId="0" applyNumberFormat="1" applyFont="1" applyFill="1" applyBorder="1" applyAlignment="1">
      <alignment vertical="top" wrapText="1"/>
    </xf>
    <xf numFmtId="0" fontId="28" fillId="2" borderId="32" xfId="0" applyNumberFormat="1" applyFont="1" applyFill="1" applyBorder="1" applyAlignment="1">
      <alignment vertical="top" wrapText="1"/>
    </xf>
    <xf numFmtId="0" fontId="28" fillId="2" borderId="0" xfId="0" applyNumberFormat="1" applyFont="1" applyFill="1" applyBorder="1" applyAlignment="1">
      <alignment vertical="top" wrapText="1"/>
    </xf>
    <xf numFmtId="0" fontId="28" fillId="2" borderId="31" xfId="0" applyNumberFormat="1" applyFont="1" applyFill="1" applyBorder="1" applyAlignment="1">
      <alignment vertical="top" wrapText="1"/>
    </xf>
    <xf numFmtId="0" fontId="28" fillId="2" borderId="33" xfId="0" applyNumberFormat="1" applyFont="1" applyFill="1" applyBorder="1" applyAlignment="1">
      <alignment vertical="top" wrapText="1"/>
    </xf>
    <xf numFmtId="0" fontId="28" fillId="2" borderId="24" xfId="0" applyNumberFormat="1" applyFont="1" applyFill="1" applyBorder="1" applyAlignment="1">
      <alignment vertical="top" wrapText="1"/>
    </xf>
    <xf numFmtId="0" fontId="28" fillId="2" borderId="25" xfId="0" applyNumberFormat="1" applyFont="1" applyFill="1" applyBorder="1" applyAlignment="1">
      <alignment vertical="top" wrapText="1"/>
    </xf>
    <xf numFmtId="0" fontId="28" fillId="0" borderId="0" xfId="0" applyFont="1" applyFill="1" applyBorder="1"/>
    <xf numFmtId="0" fontId="31" fillId="2" borderId="17" xfId="0" applyNumberFormat="1" applyFont="1" applyFill="1" applyBorder="1" applyAlignment="1">
      <alignment horizontal="center" vertical="center" wrapText="1" readingOrder="1"/>
    </xf>
    <xf numFmtId="0" fontId="31" fillId="4" borderId="45" xfId="0" applyNumberFormat="1" applyFont="1" applyFill="1" applyBorder="1" applyAlignment="1">
      <alignment vertical="top" wrapText="1" readingOrder="1"/>
    </xf>
    <xf numFmtId="0" fontId="32" fillId="0" borderId="47" xfId="0" applyNumberFormat="1" applyFont="1" applyFill="1" applyBorder="1" applyAlignment="1">
      <alignment vertical="top" wrapText="1" readingOrder="1"/>
    </xf>
    <xf numFmtId="0" fontId="28" fillId="0" borderId="0" xfId="0" applyFont="1" applyFill="1" applyBorder="1" applyAlignment="1"/>
    <xf numFmtId="0" fontId="32" fillId="0" borderId="47" xfId="0" applyNumberFormat="1" applyFont="1" applyFill="1" applyBorder="1" applyAlignment="1">
      <alignment horizontal="right" vertical="top" wrapText="1" readingOrder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0" fontId="41" fillId="0" borderId="0" xfId="0" applyNumberFormat="1" applyFont="1" applyFill="1" applyBorder="1" applyAlignment="1">
      <alignment horizontal="right" vertical="top" wrapText="1" readingOrder="1"/>
    </xf>
    <xf numFmtId="0" fontId="31" fillId="2" borderId="20" xfId="0" applyNumberFormat="1" applyFont="1" applyFill="1" applyBorder="1" applyAlignment="1">
      <alignment horizontal="center" vertical="center" wrapText="1" readingOrder="1"/>
    </xf>
    <xf numFmtId="0" fontId="31" fillId="2" borderId="23" xfId="0" applyNumberFormat="1" applyFont="1" applyFill="1" applyBorder="1" applyAlignment="1">
      <alignment horizontal="center" vertical="center" wrapText="1" readingOrder="1"/>
    </xf>
    <xf numFmtId="0" fontId="32" fillId="0" borderId="17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vertical="center" wrapText="1" readingOrder="1"/>
    </xf>
    <xf numFmtId="0" fontId="32" fillId="0" borderId="18" xfId="0" applyNumberFormat="1" applyFont="1" applyFill="1" applyBorder="1" applyAlignment="1">
      <alignment vertical="center" wrapText="1" readingOrder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31" fillId="0" borderId="18" xfId="0" applyNumberFormat="1" applyFont="1" applyFill="1" applyBorder="1" applyAlignment="1">
      <alignment horizontal="right" vertical="center" wrapText="1" readingOrder="1"/>
    </xf>
    <xf numFmtId="0" fontId="42" fillId="0" borderId="26" xfId="0" applyNumberFormat="1" applyFont="1" applyFill="1" applyBorder="1" applyAlignment="1">
      <alignment horizontal="right" vertical="center" wrapText="1" readingOrder="1"/>
    </xf>
    <xf numFmtId="0" fontId="42" fillId="0" borderId="27" xfId="0" applyNumberFormat="1" applyFont="1" applyFill="1" applyBorder="1" applyAlignment="1">
      <alignment horizontal="right" vertical="center" wrapText="1" readingOrder="1"/>
    </xf>
    <xf numFmtId="0" fontId="43" fillId="0" borderId="26" xfId="0" applyNumberFormat="1" applyFont="1" applyFill="1" applyBorder="1" applyAlignment="1">
      <alignment horizontal="right" vertical="center" wrapText="1" readingOrder="1"/>
    </xf>
    <xf numFmtId="0" fontId="43" fillId="0" borderId="27" xfId="0" applyNumberFormat="1" applyFont="1" applyFill="1" applyBorder="1" applyAlignment="1">
      <alignment horizontal="right" vertical="center" wrapText="1" readingOrder="1"/>
    </xf>
    <xf numFmtId="0" fontId="31" fillId="0" borderId="29" xfId="0" applyNumberFormat="1" applyFont="1" applyFill="1" applyBorder="1" applyAlignment="1">
      <alignment horizontal="right" vertical="center" wrapText="1" readingOrder="1"/>
    </xf>
    <xf numFmtId="0" fontId="41" fillId="0" borderId="1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0" fontId="45" fillId="0" borderId="0" xfId="0" applyNumberFormat="1" applyFont="1" applyFill="1" applyBorder="1" applyAlignment="1">
      <alignment vertical="top" wrapText="1" readingOrder="1"/>
    </xf>
    <xf numFmtId="0" fontId="26" fillId="0" borderId="0" xfId="0" applyFont="1" applyFill="1" applyBorder="1" applyAlignment="1"/>
    <xf numFmtId="0" fontId="14" fillId="0" borderId="0" xfId="0" applyFont="1" applyBorder="1"/>
    <xf numFmtId="0" fontId="14" fillId="0" borderId="0" xfId="0" applyFont="1"/>
    <xf numFmtId="190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90" fontId="14" fillId="0" borderId="0" xfId="1" applyNumberFormat="1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190" fontId="14" fillId="0" borderId="0" xfId="1" applyNumberFormat="1" applyFont="1" applyFill="1" applyAlignment="1">
      <alignment vertical="center"/>
    </xf>
    <xf numFmtId="0" fontId="28" fillId="0" borderId="0" xfId="0" applyFont="1" applyFill="1" applyBorder="1"/>
    <xf numFmtId="0" fontId="28" fillId="2" borderId="0" xfId="0" applyNumberFormat="1" applyFont="1" applyFill="1" applyBorder="1" applyAlignment="1">
      <alignment vertical="top" wrapText="1"/>
    </xf>
    <xf numFmtId="0" fontId="28" fillId="2" borderId="31" xfId="0" applyNumberFormat="1" applyFont="1" applyFill="1" applyBorder="1" applyAlignment="1">
      <alignment vertical="top" wrapText="1"/>
    </xf>
    <xf numFmtId="0" fontId="31" fillId="2" borderId="35" xfId="0" applyNumberFormat="1" applyFont="1" applyFill="1" applyBorder="1" applyAlignment="1">
      <alignment horizontal="center" vertical="center" wrapText="1" readingOrder="1"/>
    </xf>
    <xf numFmtId="0" fontId="28" fillId="2" borderId="33" xfId="0" applyNumberFormat="1" applyFont="1" applyFill="1" applyBorder="1" applyAlignment="1">
      <alignment vertical="top" wrapText="1"/>
    </xf>
    <xf numFmtId="0" fontId="32" fillId="2" borderId="38" xfId="0" applyNumberFormat="1" applyFont="1" applyFill="1" applyBorder="1" applyAlignment="1">
      <alignment horizontal="center" vertical="center" wrapText="1" readingOrder="1"/>
    </xf>
    <xf numFmtId="188" fontId="31" fillId="0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188" fontId="34" fillId="0" borderId="17" xfId="0" applyNumberFormat="1" applyFont="1" applyFill="1" applyBorder="1" applyAlignment="1">
      <alignment horizontal="right" vertical="center" wrapText="1" readingOrder="1"/>
    </xf>
    <xf numFmtId="0" fontId="31" fillId="4" borderId="45" xfId="0" applyNumberFormat="1" applyFont="1" applyFill="1" applyBorder="1" applyAlignment="1">
      <alignment vertical="top" wrapText="1" readingOrder="1"/>
    </xf>
    <xf numFmtId="0" fontId="28" fillId="2" borderId="32" xfId="0" applyNumberFormat="1" applyFont="1" applyFill="1" applyBorder="1" applyAlignment="1">
      <alignment vertical="top" wrapText="1"/>
    </xf>
    <xf numFmtId="0" fontId="28" fillId="2" borderId="24" xfId="0" applyNumberFormat="1" applyFont="1" applyFill="1" applyBorder="1" applyAlignment="1">
      <alignment vertical="top" wrapText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2" fillId="0" borderId="47" xfId="0" applyNumberFormat="1" applyFont="1" applyFill="1" applyBorder="1" applyAlignment="1">
      <alignment horizontal="center" vertical="top" wrapText="1" readingOrder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0" fontId="32" fillId="4" borderId="45" xfId="0" applyNumberFormat="1" applyFont="1" applyFill="1" applyBorder="1" applyAlignment="1">
      <alignment vertical="top" wrapText="1" readingOrder="1"/>
    </xf>
    <xf numFmtId="189" fontId="34" fillId="0" borderId="17" xfId="0" applyNumberFormat="1" applyFont="1" applyFill="1" applyBorder="1" applyAlignment="1">
      <alignment horizontal="right" vertical="top" wrapText="1" readingOrder="1"/>
    </xf>
    <xf numFmtId="0" fontId="32" fillId="0" borderId="0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31" fillId="2" borderId="17" xfId="0" applyNumberFormat="1" applyFont="1" applyFill="1" applyBorder="1" applyAlignment="1">
      <alignment horizontal="center" vertical="center" wrapText="1" readingOrder="1"/>
    </xf>
    <xf numFmtId="0" fontId="28" fillId="0" borderId="18" xfId="0" applyNumberFormat="1" applyFont="1" applyFill="1" applyBorder="1" applyAlignment="1">
      <alignment vertical="top" wrapText="1"/>
    </xf>
    <xf numFmtId="0" fontId="28" fillId="0" borderId="19" xfId="0" applyNumberFormat="1" applyFont="1" applyFill="1" applyBorder="1" applyAlignment="1">
      <alignment vertical="top" wrapText="1"/>
    </xf>
    <xf numFmtId="0" fontId="43" fillId="0" borderId="26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vertical="top" wrapText="1"/>
    </xf>
    <xf numFmtId="0" fontId="28" fillId="0" borderId="28" xfId="0" applyNumberFormat="1" applyFont="1" applyFill="1" applyBorder="1" applyAlignment="1">
      <alignment vertical="top" wrapText="1"/>
    </xf>
    <xf numFmtId="0" fontId="43" fillId="0" borderId="26" xfId="0" applyNumberFormat="1" applyFont="1" applyFill="1" applyBorder="1" applyAlignment="1">
      <alignment horizontal="center" vertical="center" wrapText="1" readingOrder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32" fillId="0" borderId="17" xfId="0" applyNumberFormat="1" applyFont="1" applyFill="1" applyBorder="1" applyAlignment="1">
      <alignment horizontal="right" vertical="center" wrapText="1" readingOrder="1"/>
    </xf>
    <xf numFmtId="0" fontId="32" fillId="0" borderId="17" xfId="0" applyNumberFormat="1" applyFont="1" applyFill="1" applyBorder="1" applyAlignment="1">
      <alignment horizontal="center" vertical="center" wrapText="1" readingOrder="1"/>
    </xf>
    <xf numFmtId="0" fontId="32" fillId="0" borderId="29" xfId="0" applyNumberFormat="1" applyFont="1" applyFill="1" applyBorder="1" applyAlignment="1">
      <alignment vertical="center" wrapText="1" readingOrder="1"/>
    </xf>
    <xf numFmtId="0" fontId="31" fillId="0" borderId="29" xfId="0" applyNumberFormat="1" applyFont="1" applyFill="1" applyBorder="1" applyAlignment="1">
      <alignment horizontal="right" vertical="center" wrapText="1" readingOrder="1"/>
    </xf>
    <xf numFmtId="0" fontId="32" fillId="0" borderId="17" xfId="0" applyNumberFormat="1" applyFont="1" applyFill="1" applyBorder="1" applyAlignment="1">
      <alignment vertical="center" wrapText="1" readingOrder="1"/>
    </xf>
    <xf numFmtId="0" fontId="42" fillId="0" borderId="26" xfId="0" applyNumberFormat="1" applyFont="1" applyFill="1" applyBorder="1" applyAlignment="1">
      <alignment horizontal="right" vertical="center" wrapText="1" readingOrder="1"/>
    </xf>
    <xf numFmtId="0" fontId="42" fillId="0" borderId="26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vertical="top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31" fillId="2" borderId="20" xfId="0" applyNumberFormat="1" applyFont="1" applyFill="1" applyBorder="1" applyAlignment="1">
      <alignment horizontal="center" vertical="center" wrapText="1" readingOrder="1"/>
    </xf>
    <xf numFmtId="0" fontId="28" fillId="0" borderId="21" xfId="0" applyNumberFormat="1" applyFont="1" applyFill="1" applyBorder="1" applyAlignment="1">
      <alignment vertical="top" wrapText="1"/>
    </xf>
    <xf numFmtId="0" fontId="28" fillId="0" borderId="22" xfId="0" applyNumberFormat="1" applyFont="1" applyFill="1" applyBorder="1" applyAlignment="1">
      <alignment vertical="top" wrapText="1"/>
    </xf>
    <xf numFmtId="0" fontId="31" fillId="2" borderId="23" xfId="0" applyNumberFormat="1" applyFont="1" applyFill="1" applyBorder="1" applyAlignment="1">
      <alignment horizontal="center" vertical="center" wrapText="1" readingOrder="1"/>
    </xf>
    <xf numFmtId="0" fontId="28" fillId="0" borderId="24" xfId="0" applyNumberFormat="1" applyFont="1" applyFill="1" applyBorder="1" applyAlignment="1">
      <alignment vertical="top" wrapText="1"/>
    </xf>
    <xf numFmtId="0" fontId="28" fillId="0" borderId="25" xfId="0" applyNumberFormat="1" applyFont="1" applyFill="1" applyBorder="1" applyAlignment="1">
      <alignment vertical="top" wrapText="1"/>
    </xf>
    <xf numFmtId="0" fontId="31" fillId="0" borderId="23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189" fontId="41" fillId="0" borderId="17" xfId="0" applyNumberFormat="1" applyFont="1" applyFill="1" applyBorder="1" applyAlignment="1">
      <alignment horizontal="right" vertical="center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41" fillId="0" borderId="17" xfId="0" applyNumberFormat="1" applyFont="1" applyFill="1" applyBorder="1" applyAlignment="1">
      <alignment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189" fontId="35" fillId="0" borderId="17" xfId="0" applyNumberFormat="1" applyFont="1" applyFill="1" applyBorder="1" applyAlignment="1">
      <alignment vertical="top" wrapText="1" readingOrder="1"/>
    </xf>
    <xf numFmtId="0" fontId="35" fillId="0" borderId="17" xfId="0" applyNumberFormat="1" applyFont="1" applyFill="1" applyBorder="1" applyAlignment="1">
      <alignment horizontal="right" vertical="top" wrapText="1" readingOrder="1"/>
    </xf>
    <xf numFmtId="189" fontId="34" fillId="0" borderId="29" xfId="0" applyNumberFormat="1" applyFont="1" applyFill="1" applyBorder="1" applyAlignment="1">
      <alignment horizontal="right" vertical="top" wrapText="1" readingOrder="1"/>
    </xf>
    <xf numFmtId="189" fontId="34" fillId="0" borderId="19" xfId="0" applyNumberFormat="1" applyFont="1" applyFill="1" applyBorder="1" applyAlignment="1">
      <alignment horizontal="right" vertical="top" wrapText="1" readingOrder="1"/>
    </xf>
    <xf numFmtId="0" fontId="36" fillId="0" borderId="0" xfId="0" applyNumberFormat="1" applyFont="1" applyFill="1" applyBorder="1" applyAlignment="1">
      <alignment vertical="top" wrapText="1" readingOrder="1"/>
    </xf>
    <xf numFmtId="0" fontId="36" fillId="0" borderId="24" xfId="0" applyNumberFormat="1" applyFont="1" applyFill="1" applyBorder="1" applyAlignment="1">
      <alignment vertical="top" wrapText="1" readingOrder="1"/>
    </xf>
    <xf numFmtId="0" fontId="33" fillId="3" borderId="20" xfId="0" applyNumberFormat="1" applyFont="1" applyFill="1" applyBorder="1" applyAlignment="1">
      <alignment vertical="top" wrapText="1" readingOrder="1"/>
    </xf>
    <xf numFmtId="0" fontId="33" fillId="3" borderId="34" xfId="0" applyNumberFormat="1" applyFont="1" applyFill="1" applyBorder="1" applyAlignment="1">
      <alignment vertical="top" wrapText="1" readingOrder="1"/>
    </xf>
    <xf numFmtId="0" fontId="33" fillId="3" borderId="23" xfId="0" applyNumberFormat="1" applyFont="1" applyFill="1" applyBorder="1" applyAlignment="1">
      <alignment vertical="top" wrapText="1" readingOrder="1"/>
    </xf>
    <xf numFmtId="189" fontId="32" fillId="0" borderId="29" xfId="0" applyNumberFormat="1" applyFont="1" applyFill="1" applyBorder="1" applyAlignment="1">
      <alignment horizontal="right" vertical="top" wrapText="1" readingOrder="1"/>
    </xf>
    <xf numFmtId="189" fontId="32" fillId="0" borderId="19" xfId="0" applyNumberFormat="1" applyFont="1" applyFill="1" applyBorder="1" applyAlignment="1">
      <alignment horizontal="right" vertical="top" wrapText="1" readingOrder="1"/>
    </xf>
    <xf numFmtId="189" fontId="32" fillId="0" borderId="18" xfId="0" applyNumberFormat="1" applyFont="1" applyFill="1" applyBorder="1" applyAlignment="1">
      <alignment horizontal="right" vertical="top" wrapText="1" readingOrder="1"/>
    </xf>
    <xf numFmtId="0" fontId="34" fillId="0" borderId="29" xfId="0" applyNumberFormat="1" applyFont="1" applyFill="1" applyBorder="1" applyAlignment="1">
      <alignment horizontal="right" vertical="center" wrapText="1" readingOrder="1"/>
    </xf>
    <xf numFmtId="0" fontId="34" fillId="0" borderId="18" xfId="0" applyNumberFormat="1" applyFont="1" applyFill="1" applyBorder="1" applyAlignment="1">
      <alignment horizontal="right" vertical="center" wrapText="1" readingOrder="1"/>
    </xf>
    <xf numFmtId="0" fontId="34" fillId="0" borderId="19" xfId="0" applyNumberFormat="1" applyFont="1" applyFill="1" applyBorder="1" applyAlignment="1">
      <alignment horizontal="right" vertical="center" wrapText="1" readingOrder="1"/>
    </xf>
    <xf numFmtId="189" fontId="34" fillId="0" borderId="18" xfId="0" applyNumberFormat="1" applyFont="1" applyFill="1" applyBorder="1" applyAlignment="1">
      <alignment horizontal="right" vertical="top" wrapText="1" readingOrder="1"/>
    </xf>
    <xf numFmtId="0" fontId="32" fillId="0" borderId="20" xfId="0" applyNumberFormat="1" applyFont="1" applyFill="1" applyBorder="1" applyAlignment="1">
      <alignment vertical="top" wrapText="1" readingOrder="1"/>
    </xf>
    <xf numFmtId="0" fontId="32" fillId="0" borderId="34" xfId="0" applyNumberFormat="1" applyFont="1" applyFill="1" applyBorder="1" applyAlignment="1">
      <alignment vertical="top" wrapText="1" readingOrder="1"/>
    </xf>
    <xf numFmtId="0" fontId="32" fillId="0" borderId="23" xfId="0" applyNumberFormat="1" applyFont="1" applyFill="1" applyBorder="1" applyAlignment="1">
      <alignment vertical="top" wrapText="1" readingOrder="1"/>
    </xf>
    <xf numFmtId="0" fontId="32" fillId="0" borderId="57" xfId="0" applyNumberFormat="1" applyFont="1" applyFill="1" applyBorder="1" applyAlignment="1">
      <alignment vertical="top" wrapText="1" readingOrder="1"/>
    </xf>
    <xf numFmtId="0" fontId="32" fillId="0" borderId="46" xfId="0" applyNumberFormat="1" applyFont="1" applyFill="1" applyBorder="1" applyAlignment="1">
      <alignment vertical="top" wrapText="1" readingOrder="1"/>
    </xf>
    <xf numFmtId="0" fontId="32" fillId="0" borderId="2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4" borderId="56" xfId="0" applyNumberFormat="1" applyFont="1" applyFill="1" applyBorder="1" applyAlignment="1">
      <alignment vertical="top" wrapText="1" readingOrder="1"/>
    </xf>
    <xf numFmtId="0" fontId="32" fillId="4" borderId="58" xfId="0" applyNumberFormat="1" applyFont="1" applyFill="1" applyBorder="1" applyAlignment="1">
      <alignment vertical="top" wrapText="1" readingOrder="1"/>
    </xf>
    <xf numFmtId="0" fontId="31" fillId="2" borderId="31" xfId="0" applyNumberFormat="1" applyFont="1" applyFill="1" applyBorder="1" applyAlignment="1">
      <alignment horizontal="left" wrapText="1" readingOrder="1"/>
    </xf>
    <xf numFmtId="0" fontId="31" fillId="2" borderId="0" xfId="0" applyNumberFormat="1" applyFont="1" applyFill="1" applyBorder="1" applyAlignment="1">
      <alignment horizontal="left" wrapText="1" readingOrder="1"/>
    </xf>
    <xf numFmtId="0" fontId="32" fillId="2" borderId="54" xfId="0" applyNumberFormat="1" applyFont="1" applyFill="1" applyBorder="1" applyAlignment="1">
      <alignment horizontal="center" vertical="center" wrapText="1" readingOrder="1"/>
    </xf>
    <xf numFmtId="0" fontId="32" fillId="2" borderId="40" xfId="0" applyNumberFormat="1" applyFont="1" applyFill="1" applyBorder="1" applyAlignment="1">
      <alignment horizontal="center" vertical="center" wrapText="1" readingOrder="1"/>
    </xf>
    <xf numFmtId="0" fontId="32" fillId="2" borderId="33" xfId="0" applyNumberFormat="1" applyFont="1" applyFill="1" applyBorder="1" applyAlignment="1">
      <alignment horizontal="center" vertical="center" wrapText="1" readingOrder="1"/>
    </xf>
    <xf numFmtId="0" fontId="32" fillId="2" borderId="25" xfId="0" applyNumberFormat="1" applyFont="1" applyFill="1" applyBorder="1" applyAlignment="1">
      <alignment horizontal="center" vertical="center" wrapText="1" readingOrder="1"/>
    </xf>
    <xf numFmtId="0" fontId="32" fillId="2" borderId="55" xfId="0" applyNumberFormat="1" applyFont="1" applyFill="1" applyBorder="1" applyAlignment="1">
      <alignment horizontal="center" vertical="center" wrapText="1" readingOrder="1"/>
    </xf>
    <xf numFmtId="0" fontId="32" fillId="2" borderId="23" xfId="0" applyNumberFormat="1" applyFont="1" applyFill="1" applyBorder="1" applyAlignment="1">
      <alignment horizontal="center" vertical="center" wrapText="1" readingOrder="1"/>
    </xf>
    <xf numFmtId="0" fontId="32" fillId="2" borderId="39" xfId="0" applyNumberFormat="1" applyFont="1" applyFill="1" applyBorder="1" applyAlignment="1">
      <alignment horizontal="center" vertical="center" wrapText="1" readingOrder="1"/>
    </xf>
    <xf numFmtId="0" fontId="32" fillId="2" borderId="24" xfId="0" applyNumberFormat="1" applyFont="1" applyFill="1" applyBorder="1" applyAlignment="1">
      <alignment horizontal="center" vertical="center" wrapText="1" readingOrder="1"/>
    </xf>
    <xf numFmtId="0" fontId="31" fillId="2" borderId="54" xfId="0" applyNumberFormat="1" applyFont="1" applyFill="1" applyBorder="1" applyAlignment="1">
      <alignment horizontal="center" vertical="center" wrapText="1" readingOrder="1"/>
    </xf>
    <xf numFmtId="0" fontId="31" fillId="2" borderId="40" xfId="0" applyNumberFormat="1" applyFont="1" applyFill="1" applyBorder="1" applyAlignment="1">
      <alignment horizontal="center" vertical="center" wrapText="1" readingOrder="1"/>
    </xf>
    <xf numFmtId="0" fontId="31" fillId="2" borderId="33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1" fillId="2" borderId="55" xfId="0" applyNumberFormat="1" applyFont="1" applyFill="1" applyBorder="1" applyAlignment="1">
      <alignment horizontal="center" vertical="center" wrapText="1" readingOrder="1"/>
    </xf>
    <xf numFmtId="0" fontId="31" fillId="2" borderId="0" xfId="0" applyNumberFormat="1" applyFont="1" applyFill="1" applyBorder="1" applyAlignment="1">
      <alignment horizontal="left" vertical="center" wrapText="1" readingOrder="1"/>
    </xf>
    <xf numFmtId="0" fontId="32" fillId="2" borderId="30" xfId="0" applyNumberFormat="1" applyFont="1" applyFill="1" applyBorder="1" applyAlignment="1">
      <alignment horizontal="center" vertical="center" wrapText="1" readingOrder="1"/>
    </xf>
    <xf numFmtId="0" fontId="32" fillId="2" borderId="22" xfId="0" applyNumberFormat="1" applyFont="1" applyFill="1" applyBorder="1" applyAlignment="1">
      <alignment horizontal="center" vertical="center" wrapText="1" readingOrder="1"/>
    </xf>
    <xf numFmtId="0" fontId="32" fillId="2" borderId="31" xfId="0" applyNumberFormat="1" applyFont="1" applyFill="1" applyBorder="1" applyAlignment="1">
      <alignment horizontal="center" vertical="center" wrapText="1" readingOrder="1"/>
    </xf>
    <xf numFmtId="0" fontId="32" fillId="2" borderId="32" xfId="0" applyNumberFormat="1" applyFont="1" applyFill="1" applyBorder="1" applyAlignment="1">
      <alignment horizontal="center" vertical="center" wrapText="1" readingOrder="1"/>
    </xf>
    <xf numFmtId="0" fontId="32" fillId="2" borderId="41" xfId="0" applyNumberFormat="1" applyFont="1" applyFill="1" applyBorder="1" applyAlignment="1">
      <alignment horizontal="center" vertical="center" wrapText="1" readingOrder="1"/>
    </xf>
    <xf numFmtId="0" fontId="32" fillId="2" borderId="42" xfId="0" applyNumberFormat="1" applyFont="1" applyFill="1" applyBorder="1" applyAlignment="1">
      <alignment horizontal="center" vertical="center" wrapText="1" readingOrder="1"/>
    </xf>
    <xf numFmtId="0" fontId="32" fillId="2" borderId="20" xfId="0" applyNumberFormat="1" applyFont="1" applyFill="1" applyBorder="1" applyAlignment="1">
      <alignment horizontal="center" vertical="center" wrapText="1" readingOrder="1"/>
    </xf>
    <xf numFmtId="0" fontId="32" fillId="2" borderId="34" xfId="0" applyNumberFormat="1" applyFont="1" applyFill="1" applyBorder="1" applyAlignment="1">
      <alignment horizontal="center" vertical="center" wrapText="1" readingOrder="1"/>
    </xf>
    <xf numFmtId="0" fontId="32" fillId="2" borderId="43" xfId="0" applyNumberFormat="1" applyFont="1" applyFill="1" applyBorder="1" applyAlignment="1">
      <alignment horizontal="center" vertical="center" wrapText="1" readingOrder="1"/>
    </xf>
    <xf numFmtId="0" fontId="32" fillId="2" borderId="21" xfId="0" applyNumberFormat="1" applyFont="1" applyFill="1" applyBorder="1" applyAlignment="1">
      <alignment horizontal="center" vertical="center" wrapText="1" readingOrder="1"/>
    </xf>
    <xf numFmtId="0" fontId="32" fillId="2" borderId="0" xfId="0" applyNumberFormat="1" applyFont="1" applyFill="1" applyBorder="1" applyAlignment="1">
      <alignment horizontal="center" vertical="center" wrapText="1" readingOrder="1"/>
    </xf>
    <xf numFmtId="0" fontId="32" fillId="2" borderId="44" xfId="0" applyNumberFormat="1" applyFont="1" applyFill="1" applyBorder="1" applyAlignment="1">
      <alignment horizontal="center" vertical="center" wrapText="1" readingOrder="1"/>
    </xf>
    <xf numFmtId="0" fontId="31" fillId="2" borderId="53" xfId="0" applyNumberFormat="1" applyFont="1" applyFill="1" applyBorder="1" applyAlignment="1">
      <alignment horizontal="center" vertical="center" wrapText="1" readingOrder="1"/>
    </xf>
    <xf numFmtId="0" fontId="31" fillId="2" borderId="37" xfId="0" applyNumberFormat="1" applyFont="1" applyFill="1" applyBorder="1" applyAlignment="1">
      <alignment horizontal="center" vertical="center" wrapText="1" readingOrder="1"/>
    </xf>
    <xf numFmtId="0" fontId="31" fillId="2" borderId="36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2" xfId="0" applyNumberFormat="1" applyFont="1" applyFill="1" applyBorder="1" applyAlignment="1">
      <alignment horizontal="center" vertical="center" wrapText="1" readingOrder="1"/>
    </xf>
    <xf numFmtId="0" fontId="31" fillId="2" borderId="31" xfId="0" applyNumberFormat="1" applyFont="1" applyFill="1" applyBorder="1" applyAlignment="1">
      <alignment horizontal="center" vertical="center" wrapText="1" readingOrder="1"/>
    </xf>
    <xf numFmtId="0" fontId="31" fillId="2" borderId="32" xfId="0" applyNumberFormat="1" applyFont="1" applyFill="1" applyBorder="1" applyAlignment="1">
      <alignment horizontal="center" vertical="center" wrapText="1" readingOrder="1"/>
    </xf>
    <xf numFmtId="0" fontId="31" fillId="2" borderId="39" xfId="0" applyNumberFormat="1" applyFont="1" applyFill="1" applyBorder="1" applyAlignment="1">
      <alignment horizontal="center" vertical="center" wrapText="1" readingOrder="1"/>
    </xf>
    <xf numFmtId="0" fontId="31" fillId="2" borderId="24" xfId="0" applyNumberFormat="1" applyFont="1" applyFill="1" applyBorder="1" applyAlignment="1">
      <alignment horizontal="center" vertical="center" wrapText="1" readingOrder="1"/>
    </xf>
    <xf numFmtId="0" fontId="32" fillId="0" borderId="17" xfId="0" applyNumberFormat="1" applyFont="1" applyFill="1" applyBorder="1" applyAlignment="1">
      <alignment vertical="top" wrapText="1" readingOrder="1"/>
    </xf>
    <xf numFmtId="188" fontId="31" fillId="0" borderId="17" xfId="0" applyNumberFormat="1" applyFont="1" applyFill="1" applyBorder="1" applyAlignment="1">
      <alignment horizontal="right" vertical="top" wrapText="1" readingOrder="1"/>
    </xf>
    <xf numFmtId="0" fontId="31" fillId="2" borderId="38" xfId="0" applyNumberFormat="1" applyFont="1" applyFill="1" applyBorder="1" applyAlignment="1">
      <alignment horizontal="center" vertical="center" wrapText="1" readingOrder="1"/>
    </xf>
    <xf numFmtId="0" fontId="28" fillId="2" borderId="34" xfId="0" applyNumberFormat="1" applyFont="1" applyFill="1" applyBorder="1" applyAlignment="1">
      <alignment vertical="top" wrapText="1"/>
    </xf>
    <xf numFmtId="0" fontId="28" fillId="2" borderId="23" xfId="0" applyNumberFormat="1" applyFont="1" applyFill="1" applyBorder="1" applyAlignment="1">
      <alignment vertical="top" wrapText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0" fontId="28" fillId="0" borderId="34" xfId="0" applyNumberFormat="1" applyFont="1" applyFill="1" applyBorder="1" applyAlignment="1">
      <alignment vertical="top" wrapText="1"/>
    </xf>
    <xf numFmtId="0" fontId="28" fillId="0" borderId="23" xfId="0" applyNumberFormat="1" applyFont="1" applyFill="1" applyBorder="1" applyAlignment="1">
      <alignment vertical="top" wrapText="1"/>
    </xf>
    <xf numFmtId="0" fontId="28" fillId="0" borderId="31" xfId="0" applyNumberFormat="1" applyFont="1" applyFill="1" applyBorder="1" applyAlignment="1">
      <alignment vertical="top" wrapText="1"/>
    </xf>
    <xf numFmtId="0" fontId="28" fillId="0" borderId="32" xfId="0" applyNumberFormat="1" applyFont="1" applyFill="1" applyBorder="1" applyAlignment="1">
      <alignment vertical="top" wrapText="1"/>
    </xf>
    <xf numFmtId="0" fontId="28" fillId="0" borderId="33" xfId="0" applyNumberFormat="1" applyFont="1" applyFill="1" applyBorder="1" applyAlignment="1">
      <alignment vertical="top" wrapText="1"/>
    </xf>
    <xf numFmtId="0" fontId="31" fillId="2" borderId="35" xfId="0" applyNumberFormat="1" applyFont="1" applyFill="1" applyBorder="1" applyAlignment="1">
      <alignment horizontal="center" vertical="center" wrapText="1" readingOrder="1"/>
    </xf>
    <xf numFmtId="0" fontId="28" fillId="2" borderId="43" xfId="0" applyNumberFormat="1" applyFont="1" applyFill="1" applyBorder="1" applyAlignment="1">
      <alignment vertical="top" wrapText="1"/>
    </xf>
    <xf numFmtId="0" fontId="28" fillId="0" borderId="40" xfId="0" applyNumberFormat="1" applyFont="1" applyFill="1" applyBorder="1" applyAlignment="1">
      <alignment vertical="top" wrapText="1"/>
    </xf>
    <xf numFmtId="0" fontId="28" fillId="2" borderId="33" xfId="0" applyNumberFormat="1" applyFont="1" applyFill="1" applyBorder="1" applyAlignment="1">
      <alignment vertical="top" wrapText="1"/>
    </xf>
    <xf numFmtId="0" fontId="28" fillId="0" borderId="39" xfId="0" applyNumberFormat="1" applyFont="1" applyFill="1" applyBorder="1" applyAlignment="1">
      <alignment vertical="top" wrapText="1"/>
    </xf>
    <xf numFmtId="0" fontId="28" fillId="2" borderId="41" xfId="0" applyNumberFormat="1" applyFont="1" applyFill="1" applyBorder="1" applyAlignment="1">
      <alignment vertical="top" wrapText="1"/>
    </xf>
    <xf numFmtId="0" fontId="28" fillId="0" borderId="42" xfId="0" applyNumberFormat="1" applyFont="1" applyFill="1" applyBorder="1" applyAlignment="1">
      <alignment vertical="top" wrapText="1"/>
    </xf>
    <xf numFmtId="0" fontId="28" fillId="0" borderId="44" xfId="0" applyNumberFormat="1" applyFont="1" applyFill="1" applyBorder="1" applyAlignment="1">
      <alignment vertical="top" wrapText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0" fontId="28" fillId="0" borderId="37" xfId="0" applyNumberFormat="1" applyFont="1" applyFill="1" applyBorder="1" applyAlignment="1">
      <alignment vertical="top" wrapText="1"/>
    </xf>
    <xf numFmtId="0" fontId="28" fillId="2" borderId="31" xfId="0" applyNumberFormat="1" applyFont="1" applyFill="1" applyBorder="1" applyAlignment="1">
      <alignment vertical="top" wrapText="1"/>
    </xf>
    <xf numFmtId="0" fontId="30" fillId="0" borderId="24" xfId="0" applyNumberFormat="1" applyFont="1" applyFill="1" applyBorder="1" applyAlignment="1">
      <alignment horizontal="center" vertical="center" wrapText="1" readingOrder="1"/>
    </xf>
    <xf numFmtId="0" fontId="28" fillId="0" borderId="36" xfId="0" applyNumberFormat="1" applyFont="1" applyFill="1" applyBorder="1" applyAlignment="1">
      <alignment vertical="top" wrapText="1"/>
    </xf>
    <xf numFmtId="0" fontId="28" fillId="2" borderId="0" xfId="0" applyNumberFormat="1" applyFont="1" applyFill="1" applyBorder="1" applyAlignment="1">
      <alignment vertical="top" wrapText="1"/>
    </xf>
    <xf numFmtId="0" fontId="31" fillId="2" borderId="31" xfId="0" applyNumberFormat="1" applyFont="1" applyFill="1" applyBorder="1" applyAlignment="1">
      <alignment horizontal="right" vertical="center" wrapText="1" readingOrder="1"/>
    </xf>
    <xf numFmtId="0" fontId="35" fillId="4" borderId="17" xfId="0" applyNumberFormat="1" applyFont="1" applyFill="1" applyBorder="1" applyAlignment="1">
      <alignment horizontal="right" vertical="top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0" fontId="32" fillId="0" borderId="45" xfId="0" applyNumberFormat="1" applyFont="1" applyFill="1" applyBorder="1" applyAlignment="1">
      <alignment vertical="top" wrapText="1" readingOrder="1"/>
    </xf>
    <xf numFmtId="0" fontId="28" fillId="0" borderId="46" xfId="0" applyNumberFormat="1" applyFont="1" applyFill="1" applyBorder="1" applyAlignment="1">
      <alignment vertical="top" wrapText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188" fontId="34" fillId="0" borderId="17" xfId="0" applyNumberFormat="1" applyFont="1" applyFill="1" applyBorder="1" applyAlignment="1">
      <alignment horizontal="right" vertical="center" wrapText="1" readingOrder="1"/>
    </xf>
    <xf numFmtId="0" fontId="33" fillId="3" borderId="17" xfId="0" applyNumberFormat="1" applyFont="1" applyFill="1" applyBorder="1" applyAlignment="1">
      <alignment vertical="top" wrapText="1" readingOrder="1"/>
    </xf>
    <xf numFmtId="0" fontId="28" fillId="3" borderId="34" xfId="0" applyNumberFormat="1" applyFont="1" applyFill="1" applyBorder="1" applyAlignment="1">
      <alignment vertical="top" wrapText="1"/>
    </xf>
    <xf numFmtId="0" fontId="28" fillId="3" borderId="23" xfId="0" applyNumberFormat="1" applyFont="1" applyFill="1" applyBorder="1" applyAlignment="1">
      <alignment vertical="top" wrapText="1"/>
    </xf>
    <xf numFmtId="0" fontId="31" fillId="4" borderId="45" xfId="0" applyNumberFormat="1" applyFont="1" applyFill="1" applyBorder="1" applyAlignment="1">
      <alignment vertical="top" wrapText="1" readingOrder="1"/>
    </xf>
    <xf numFmtId="0" fontId="28" fillId="4" borderId="48" xfId="0" applyNumberFormat="1" applyFont="1" applyFill="1" applyBorder="1" applyAlignment="1">
      <alignment vertical="top" wrapText="1"/>
    </xf>
    <xf numFmtId="0" fontId="28" fillId="2" borderId="32" xfId="0" applyNumberFormat="1" applyFont="1" applyFill="1" applyBorder="1" applyAlignment="1">
      <alignment vertical="top" wrapText="1"/>
    </xf>
    <xf numFmtId="0" fontId="32" fillId="2" borderId="35" xfId="0" applyNumberFormat="1" applyFont="1" applyFill="1" applyBorder="1" applyAlignment="1">
      <alignment horizontal="center" vertical="center" wrapText="1" readingOrder="1"/>
    </xf>
    <xf numFmtId="0" fontId="32" fillId="2" borderId="38" xfId="0" applyNumberFormat="1" applyFont="1" applyFill="1" applyBorder="1" applyAlignment="1">
      <alignment horizontal="center" vertical="center" wrapText="1" readingOrder="1"/>
    </xf>
    <xf numFmtId="0" fontId="28" fillId="0" borderId="49" xfId="0" applyNumberFormat="1" applyFont="1" applyFill="1" applyBorder="1" applyAlignment="1">
      <alignment vertical="top" wrapText="1"/>
    </xf>
    <xf numFmtId="0" fontId="28" fillId="0" borderId="50" xfId="0" applyNumberFormat="1" applyFont="1" applyFill="1" applyBorder="1" applyAlignment="1">
      <alignment vertical="top" wrapText="1"/>
    </xf>
    <xf numFmtId="0" fontId="28" fillId="2" borderId="24" xfId="0" applyNumberFormat="1" applyFont="1" applyFill="1" applyBorder="1" applyAlignment="1">
      <alignment vertical="top" wrapText="1"/>
    </xf>
    <xf numFmtId="189" fontId="34" fillId="0" borderId="17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opLeftCell="A70" zoomScale="140" zoomScaleNormal="140" workbookViewId="0">
      <selection activeCell="A75" sqref="A75:XFD77"/>
    </sheetView>
  </sheetViews>
  <sheetFormatPr defaultRowHeight="19.5" customHeight="1" x14ac:dyDescent="0.2"/>
  <cols>
    <col min="1" max="1" width="0.140625" style="178" customWidth="1"/>
    <col min="2" max="2" width="4.42578125" style="178" customWidth="1"/>
    <col min="3" max="3" width="14.42578125" style="178" customWidth="1"/>
    <col min="4" max="4" width="0" style="178" hidden="1" customWidth="1"/>
    <col min="5" max="5" width="4.5703125" style="178" customWidth="1"/>
    <col min="6" max="6" width="3.140625" style="178" customWidth="1"/>
    <col min="7" max="7" width="8.85546875" style="178" customWidth="1"/>
    <col min="8" max="8" width="16" style="178" customWidth="1"/>
    <col min="9" max="9" width="18.140625" style="178" customWidth="1"/>
    <col min="10" max="10" width="48.7109375" style="178" customWidth="1"/>
    <col min="11" max="11" width="3.7109375" style="178" customWidth="1"/>
    <col min="12" max="12" width="0.85546875" style="178" customWidth="1"/>
    <col min="13" max="13" width="7.85546875" style="178" customWidth="1"/>
    <col min="14" max="14" width="10.7109375" style="178" customWidth="1"/>
    <col min="15" max="15" width="12.28515625" style="178" customWidth="1"/>
    <col min="16" max="17" width="0" style="178" hidden="1" customWidth="1"/>
    <col min="18" max="16384" width="9.140625" style="178"/>
  </cols>
  <sheetData>
    <row r="1" spans="1:16" ht="14.25" customHeight="1" x14ac:dyDescent="0.2">
      <c r="A1" s="267"/>
      <c r="B1" s="250"/>
      <c r="C1" s="250"/>
      <c r="D1" s="250"/>
      <c r="E1" s="250"/>
      <c r="F1" s="198"/>
      <c r="G1" s="249" t="s">
        <v>250</v>
      </c>
      <c r="H1" s="250"/>
      <c r="I1" s="250"/>
      <c r="J1" s="250"/>
      <c r="K1" s="250"/>
      <c r="L1" s="198"/>
      <c r="M1" s="198"/>
      <c r="N1" s="198"/>
      <c r="O1" s="205"/>
      <c r="P1" s="198"/>
    </row>
    <row r="2" spans="1:16" ht="14.25" customHeight="1" x14ac:dyDescent="0.2">
      <c r="A2" s="198"/>
      <c r="B2" s="198"/>
      <c r="C2" s="198"/>
      <c r="D2" s="198"/>
      <c r="E2" s="198"/>
      <c r="F2" s="198"/>
      <c r="G2" s="268" t="s">
        <v>429</v>
      </c>
      <c r="H2" s="250"/>
      <c r="I2" s="250"/>
      <c r="J2" s="250"/>
      <c r="K2" s="250"/>
      <c r="L2" s="198"/>
      <c r="M2" s="198"/>
      <c r="N2" s="198"/>
      <c r="O2" s="198"/>
      <c r="P2" s="198"/>
    </row>
    <row r="3" spans="1:16" ht="14.25" x14ac:dyDescent="0.2">
      <c r="A3" s="198"/>
      <c r="B3" s="198"/>
      <c r="C3" s="198"/>
      <c r="D3" s="198"/>
      <c r="E3" s="198"/>
      <c r="F3" s="198"/>
      <c r="G3" s="249" t="s">
        <v>609</v>
      </c>
      <c r="H3" s="250"/>
      <c r="I3" s="250"/>
      <c r="J3" s="250"/>
      <c r="K3" s="250"/>
      <c r="L3" s="198"/>
      <c r="M3" s="198"/>
      <c r="N3" s="198"/>
      <c r="O3" s="198"/>
      <c r="P3" s="198"/>
    </row>
    <row r="4" spans="1:16" ht="14.25" x14ac:dyDescent="0.2">
      <c r="A4" s="251" t="s">
        <v>51</v>
      </c>
      <c r="B4" s="252"/>
      <c r="C4" s="252"/>
      <c r="D4" s="252"/>
      <c r="E4" s="252"/>
      <c r="F4" s="252"/>
      <c r="G4" s="252"/>
      <c r="H4" s="252"/>
      <c r="I4" s="253"/>
      <c r="J4" s="206" t="s">
        <v>50</v>
      </c>
      <c r="K4" s="269" t="s">
        <v>0</v>
      </c>
      <c r="L4" s="270"/>
      <c r="M4" s="271"/>
      <c r="N4" s="269" t="s">
        <v>18</v>
      </c>
      <c r="O4" s="270"/>
      <c r="P4" s="271"/>
    </row>
    <row r="5" spans="1:16" ht="25.5" customHeight="1" x14ac:dyDescent="0.2">
      <c r="A5" s="251" t="s">
        <v>251</v>
      </c>
      <c r="B5" s="252"/>
      <c r="C5" s="253"/>
      <c r="D5" s="198"/>
      <c r="E5" s="251" t="s">
        <v>252</v>
      </c>
      <c r="F5" s="252"/>
      <c r="G5" s="253"/>
      <c r="H5" s="199" t="s">
        <v>253</v>
      </c>
      <c r="I5" s="199" t="s">
        <v>254</v>
      </c>
      <c r="J5" s="207" t="s">
        <v>255</v>
      </c>
      <c r="K5" s="272" t="s">
        <v>255</v>
      </c>
      <c r="L5" s="273"/>
      <c r="M5" s="274"/>
      <c r="N5" s="272" t="s">
        <v>256</v>
      </c>
      <c r="O5" s="273"/>
      <c r="P5" s="274"/>
    </row>
    <row r="6" spans="1:16" ht="14.25" customHeight="1" x14ac:dyDescent="0.2">
      <c r="A6" s="264" t="s">
        <v>255</v>
      </c>
      <c r="B6" s="252"/>
      <c r="C6" s="253"/>
      <c r="D6" s="198"/>
      <c r="E6" s="260" t="s">
        <v>255</v>
      </c>
      <c r="F6" s="252"/>
      <c r="G6" s="253"/>
      <c r="H6" s="208" t="s">
        <v>255</v>
      </c>
      <c r="I6" s="204">
        <v>34425650.469999999</v>
      </c>
      <c r="J6" s="209" t="s">
        <v>43</v>
      </c>
      <c r="K6" s="264" t="s">
        <v>255</v>
      </c>
      <c r="L6" s="252"/>
      <c r="M6" s="253"/>
      <c r="N6" s="260" t="s">
        <v>600</v>
      </c>
      <c r="O6" s="252"/>
      <c r="P6" s="253"/>
    </row>
    <row r="7" spans="1:16" ht="14.25" customHeight="1" x14ac:dyDescent="0.2">
      <c r="A7" s="260" t="s">
        <v>257</v>
      </c>
      <c r="B7" s="252"/>
      <c r="C7" s="253"/>
      <c r="D7" s="198"/>
      <c r="E7" s="260" t="s">
        <v>180</v>
      </c>
      <c r="F7" s="252"/>
      <c r="G7" s="253"/>
      <c r="H7" s="208" t="s">
        <v>257</v>
      </c>
      <c r="I7" s="208" t="s">
        <v>610</v>
      </c>
      <c r="J7" s="210" t="s">
        <v>89</v>
      </c>
      <c r="K7" s="261" t="s">
        <v>258</v>
      </c>
      <c r="L7" s="252"/>
      <c r="M7" s="253"/>
      <c r="N7" s="260" t="s">
        <v>611</v>
      </c>
      <c r="O7" s="252"/>
      <c r="P7" s="253"/>
    </row>
    <row r="8" spans="1:16" ht="14.25" customHeight="1" x14ac:dyDescent="0.2">
      <c r="A8" s="260" t="s">
        <v>259</v>
      </c>
      <c r="B8" s="252"/>
      <c r="C8" s="253"/>
      <c r="D8" s="198"/>
      <c r="E8" s="260" t="s">
        <v>180</v>
      </c>
      <c r="F8" s="252"/>
      <c r="G8" s="253"/>
      <c r="H8" s="208" t="s">
        <v>259</v>
      </c>
      <c r="I8" s="208" t="s">
        <v>612</v>
      </c>
      <c r="J8" s="210" t="s">
        <v>260</v>
      </c>
      <c r="K8" s="261" t="s">
        <v>261</v>
      </c>
      <c r="L8" s="252"/>
      <c r="M8" s="253"/>
      <c r="N8" s="260" t="s">
        <v>613</v>
      </c>
      <c r="O8" s="252"/>
      <c r="P8" s="253"/>
    </row>
    <row r="9" spans="1:16" ht="14.25" customHeight="1" x14ac:dyDescent="0.2">
      <c r="A9" s="260" t="s">
        <v>262</v>
      </c>
      <c r="B9" s="252"/>
      <c r="C9" s="253"/>
      <c r="D9" s="198"/>
      <c r="E9" s="260" t="s">
        <v>180</v>
      </c>
      <c r="F9" s="252"/>
      <c r="G9" s="253"/>
      <c r="H9" s="208" t="s">
        <v>262</v>
      </c>
      <c r="I9" s="208" t="s">
        <v>570</v>
      </c>
      <c r="J9" s="210" t="s">
        <v>87</v>
      </c>
      <c r="K9" s="261" t="s">
        <v>263</v>
      </c>
      <c r="L9" s="252"/>
      <c r="M9" s="253"/>
      <c r="N9" s="260" t="s">
        <v>180</v>
      </c>
      <c r="O9" s="252"/>
      <c r="P9" s="253"/>
    </row>
    <row r="10" spans="1:16" ht="14.25" customHeight="1" x14ac:dyDescent="0.2">
      <c r="A10" s="260" t="s">
        <v>264</v>
      </c>
      <c r="B10" s="252"/>
      <c r="C10" s="253"/>
      <c r="D10" s="198"/>
      <c r="E10" s="260" t="s">
        <v>180</v>
      </c>
      <c r="F10" s="252"/>
      <c r="G10" s="253"/>
      <c r="H10" s="208" t="s">
        <v>264</v>
      </c>
      <c r="I10" s="208" t="s">
        <v>614</v>
      </c>
      <c r="J10" s="210" t="s">
        <v>86</v>
      </c>
      <c r="K10" s="261" t="s">
        <v>265</v>
      </c>
      <c r="L10" s="252"/>
      <c r="M10" s="253"/>
      <c r="N10" s="260" t="s">
        <v>615</v>
      </c>
      <c r="O10" s="252"/>
      <c r="P10" s="253"/>
    </row>
    <row r="11" spans="1:16" ht="14.25" customHeight="1" x14ac:dyDescent="0.2">
      <c r="A11" s="260" t="s">
        <v>266</v>
      </c>
      <c r="B11" s="252"/>
      <c r="C11" s="253"/>
      <c r="D11" s="198"/>
      <c r="E11" s="260" t="s">
        <v>180</v>
      </c>
      <c r="F11" s="252"/>
      <c r="G11" s="253"/>
      <c r="H11" s="208" t="s">
        <v>266</v>
      </c>
      <c r="I11" s="208" t="s">
        <v>592</v>
      </c>
      <c r="J11" s="210" t="s">
        <v>85</v>
      </c>
      <c r="K11" s="261" t="s">
        <v>267</v>
      </c>
      <c r="L11" s="252"/>
      <c r="M11" s="253"/>
      <c r="N11" s="260" t="s">
        <v>180</v>
      </c>
      <c r="O11" s="252"/>
      <c r="P11" s="253"/>
    </row>
    <row r="12" spans="1:16" ht="14.25" customHeight="1" x14ac:dyDescent="0.2">
      <c r="A12" s="260" t="s">
        <v>268</v>
      </c>
      <c r="B12" s="252"/>
      <c r="C12" s="253"/>
      <c r="D12" s="198"/>
      <c r="E12" s="260" t="s">
        <v>180</v>
      </c>
      <c r="F12" s="252"/>
      <c r="G12" s="253"/>
      <c r="H12" s="208" t="s">
        <v>268</v>
      </c>
      <c r="I12" s="208" t="s">
        <v>616</v>
      </c>
      <c r="J12" s="210" t="s">
        <v>84</v>
      </c>
      <c r="K12" s="261" t="s">
        <v>269</v>
      </c>
      <c r="L12" s="252"/>
      <c r="M12" s="253"/>
      <c r="N12" s="260" t="s">
        <v>617</v>
      </c>
      <c r="O12" s="252"/>
      <c r="P12" s="253"/>
    </row>
    <row r="13" spans="1:16" ht="14.25" customHeight="1" x14ac:dyDescent="0.2">
      <c r="A13" s="260" t="s">
        <v>270</v>
      </c>
      <c r="B13" s="252"/>
      <c r="C13" s="253"/>
      <c r="D13" s="198"/>
      <c r="E13" s="260" t="s">
        <v>180</v>
      </c>
      <c r="F13" s="252"/>
      <c r="G13" s="253"/>
      <c r="H13" s="208" t="s">
        <v>270</v>
      </c>
      <c r="I13" s="208" t="s">
        <v>618</v>
      </c>
      <c r="J13" s="210" t="s">
        <v>83</v>
      </c>
      <c r="K13" s="261" t="s">
        <v>271</v>
      </c>
      <c r="L13" s="252"/>
      <c r="M13" s="253"/>
      <c r="N13" s="260" t="s">
        <v>619</v>
      </c>
      <c r="O13" s="252"/>
      <c r="P13" s="253"/>
    </row>
    <row r="14" spans="1:16" ht="14.25" customHeight="1" x14ac:dyDescent="0.2">
      <c r="A14" s="258" t="s">
        <v>272</v>
      </c>
      <c r="B14" s="252"/>
      <c r="C14" s="253"/>
      <c r="D14" s="198"/>
      <c r="E14" s="258" t="s">
        <v>180</v>
      </c>
      <c r="F14" s="252"/>
      <c r="G14" s="253"/>
      <c r="H14" s="211" t="s">
        <v>272</v>
      </c>
      <c r="I14" s="211" t="s">
        <v>620</v>
      </c>
      <c r="J14" s="212" t="s">
        <v>42</v>
      </c>
      <c r="K14" s="259" t="s">
        <v>273</v>
      </c>
      <c r="L14" s="252"/>
      <c r="M14" s="253"/>
      <c r="N14" s="258" t="s">
        <v>621</v>
      </c>
      <c r="O14" s="252"/>
      <c r="P14" s="253"/>
    </row>
    <row r="15" spans="1:16" ht="14.25" customHeight="1" x14ac:dyDescent="0.2">
      <c r="A15" s="260" t="s">
        <v>180</v>
      </c>
      <c r="B15" s="252"/>
      <c r="C15" s="253"/>
      <c r="D15" s="198"/>
      <c r="E15" s="260" t="s">
        <v>622</v>
      </c>
      <c r="F15" s="252"/>
      <c r="G15" s="253"/>
      <c r="H15" s="208" t="s">
        <v>622</v>
      </c>
      <c r="I15" s="208" t="s">
        <v>623</v>
      </c>
      <c r="J15" s="210" t="s">
        <v>430</v>
      </c>
      <c r="K15" s="261" t="s">
        <v>431</v>
      </c>
      <c r="L15" s="252"/>
      <c r="M15" s="253"/>
      <c r="N15" s="260" t="s">
        <v>624</v>
      </c>
      <c r="O15" s="252"/>
      <c r="P15" s="253"/>
    </row>
    <row r="16" spans="1:16" ht="14.25" customHeight="1" x14ac:dyDescent="0.2">
      <c r="A16" s="258" t="s">
        <v>272</v>
      </c>
      <c r="B16" s="252"/>
      <c r="C16" s="253"/>
      <c r="D16" s="198"/>
      <c r="E16" s="258" t="s">
        <v>622</v>
      </c>
      <c r="F16" s="252"/>
      <c r="G16" s="253"/>
      <c r="H16" s="211" t="s">
        <v>625</v>
      </c>
      <c r="I16" s="211" t="s">
        <v>626</v>
      </c>
      <c r="J16" s="212" t="s">
        <v>42</v>
      </c>
      <c r="K16" s="259" t="s">
        <v>273</v>
      </c>
      <c r="L16" s="252"/>
      <c r="M16" s="253"/>
      <c r="N16" s="258" t="s">
        <v>627</v>
      </c>
      <c r="O16" s="252"/>
      <c r="P16" s="253"/>
    </row>
    <row r="17" spans="1:16" ht="14.25" customHeight="1" x14ac:dyDescent="0.2">
      <c r="A17" s="260" t="s">
        <v>180</v>
      </c>
      <c r="B17" s="252"/>
      <c r="C17" s="253"/>
      <c r="D17" s="198"/>
      <c r="E17" s="260" t="s">
        <v>180</v>
      </c>
      <c r="F17" s="252"/>
      <c r="G17" s="253"/>
      <c r="H17" s="208" t="s">
        <v>180</v>
      </c>
      <c r="I17" s="208" t="s">
        <v>433</v>
      </c>
      <c r="J17" s="210" t="s">
        <v>422</v>
      </c>
      <c r="K17" s="261" t="s">
        <v>434</v>
      </c>
      <c r="L17" s="252"/>
      <c r="M17" s="253"/>
      <c r="N17" s="260" t="s">
        <v>180</v>
      </c>
      <c r="O17" s="252"/>
      <c r="P17" s="253"/>
    </row>
    <row r="18" spans="1:16" ht="14.25" customHeight="1" x14ac:dyDescent="0.2">
      <c r="A18" s="260" t="s">
        <v>180</v>
      </c>
      <c r="B18" s="252"/>
      <c r="C18" s="253"/>
      <c r="D18" s="198"/>
      <c r="E18" s="260" t="s">
        <v>180</v>
      </c>
      <c r="F18" s="252"/>
      <c r="G18" s="253"/>
      <c r="H18" s="208" t="s">
        <v>180</v>
      </c>
      <c r="I18" s="208" t="s">
        <v>628</v>
      </c>
      <c r="J18" s="210" t="s">
        <v>149</v>
      </c>
      <c r="K18" s="261" t="s">
        <v>274</v>
      </c>
      <c r="L18" s="252"/>
      <c r="M18" s="253"/>
      <c r="N18" s="260" t="s">
        <v>629</v>
      </c>
      <c r="O18" s="252"/>
      <c r="P18" s="253"/>
    </row>
    <row r="19" spans="1:16" ht="14.25" customHeight="1" x14ac:dyDescent="0.2">
      <c r="A19" s="260" t="s">
        <v>180</v>
      </c>
      <c r="B19" s="252"/>
      <c r="C19" s="253"/>
      <c r="D19" s="198"/>
      <c r="E19" s="260" t="s">
        <v>180</v>
      </c>
      <c r="F19" s="252"/>
      <c r="G19" s="253"/>
      <c r="H19" s="208" t="s">
        <v>180</v>
      </c>
      <c r="I19" s="208" t="s">
        <v>435</v>
      </c>
      <c r="J19" s="210" t="s">
        <v>423</v>
      </c>
      <c r="K19" s="261" t="s">
        <v>436</v>
      </c>
      <c r="L19" s="252"/>
      <c r="M19" s="253"/>
      <c r="N19" s="260" t="s">
        <v>180</v>
      </c>
      <c r="O19" s="252"/>
      <c r="P19" s="253"/>
    </row>
    <row r="20" spans="1:16" ht="14.25" customHeight="1" x14ac:dyDescent="0.2">
      <c r="A20" s="260" t="s">
        <v>180</v>
      </c>
      <c r="B20" s="252"/>
      <c r="C20" s="253"/>
      <c r="D20" s="198"/>
      <c r="E20" s="260" t="s">
        <v>180</v>
      </c>
      <c r="F20" s="252"/>
      <c r="G20" s="253"/>
      <c r="H20" s="208" t="s">
        <v>180</v>
      </c>
      <c r="I20" s="208" t="s">
        <v>598</v>
      </c>
      <c r="J20" s="210" t="s">
        <v>311</v>
      </c>
      <c r="K20" s="261" t="s">
        <v>462</v>
      </c>
      <c r="L20" s="252"/>
      <c r="M20" s="253"/>
      <c r="N20" s="260" t="s">
        <v>599</v>
      </c>
      <c r="O20" s="252"/>
      <c r="P20" s="253"/>
    </row>
    <row r="21" spans="1:16" ht="14.25" customHeight="1" x14ac:dyDescent="0.2">
      <c r="A21" s="260" t="s">
        <v>180</v>
      </c>
      <c r="B21" s="252"/>
      <c r="C21" s="253"/>
      <c r="D21" s="198"/>
      <c r="E21" s="260" t="s">
        <v>180</v>
      </c>
      <c r="F21" s="252"/>
      <c r="G21" s="253"/>
      <c r="H21" s="208" t="s">
        <v>180</v>
      </c>
      <c r="I21" s="208" t="s">
        <v>630</v>
      </c>
      <c r="J21" s="210" t="s">
        <v>275</v>
      </c>
      <c r="K21" s="261" t="s">
        <v>276</v>
      </c>
      <c r="L21" s="252"/>
      <c r="M21" s="253"/>
      <c r="N21" s="260" t="s">
        <v>631</v>
      </c>
      <c r="O21" s="252"/>
      <c r="P21" s="253"/>
    </row>
    <row r="22" spans="1:16" ht="14.25" customHeight="1" x14ac:dyDescent="0.2">
      <c r="A22" s="260" t="s">
        <v>180</v>
      </c>
      <c r="B22" s="252"/>
      <c r="C22" s="253"/>
      <c r="D22" s="198"/>
      <c r="E22" s="260" t="s">
        <v>180</v>
      </c>
      <c r="F22" s="252"/>
      <c r="G22" s="253"/>
      <c r="H22" s="208" t="s">
        <v>180</v>
      </c>
      <c r="I22" s="208" t="s">
        <v>437</v>
      </c>
      <c r="J22" s="210" t="s">
        <v>312</v>
      </c>
      <c r="K22" s="261" t="s">
        <v>438</v>
      </c>
      <c r="L22" s="252"/>
      <c r="M22" s="253"/>
      <c r="N22" s="260" t="s">
        <v>180</v>
      </c>
      <c r="O22" s="252"/>
      <c r="P22" s="253"/>
    </row>
    <row r="23" spans="1:16" ht="14.25" customHeight="1" x14ac:dyDescent="0.2">
      <c r="A23" s="260" t="s">
        <v>180</v>
      </c>
      <c r="B23" s="252"/>
      <c r="C23" s="253"/>
      <c r="D23" s="198"/>
      <c r="E23" s="260" t="s">
        <v>180</v>
      </c>
      <c r="F23" s="252"/>
      <c r="G23" s="253"/>
      <c r="H23" s="208" t="s">
        <v>180</v>
      </c>
      <c r="I23" s="208" t="s">
        <v>632</v>
      </c>
      <c r="J23" s="210" t="s">
        <v>345</v>
      </c>
      <c r="K23" s="261" t="s">
        <v>455</v>
      </c>
      <c r="L23" s="252"/>
      <c r="M23" s="253"/>
      <c r="N23" s="260" t="s">
        <v>632</v>
      </c>
      <c r="O23" s="252"/>
      <c r="P23" s="253"/>
    </row>
    <row r="24" spans="1:16" ht="14.25" customHeight="1" x14ac:dyDescent="0.2">
      <c r="A24" s="260" t="s">
        <v>180</v>
      </c>
      <c r="B24" s="252"/>
      <c r="C24" s="253"/>
      <c r="D24" s="198"/>
      <c r="E24" s="260" t="s">
        <v>180</v>
      </c>
      <c r="F24" s="252"/>
      <c r="G24" s="253"/>
      <c r="H24" s="208" t="s">
        <v>180</v>
      </c>
      <c r="I24" s="208" t="s">
        <v>593</v>
      </c>
      <c r="J24" s="210" t="s">
        <v>313</v>
      </c>
      <c r="K24" s="261" t="s">
        <v>439</v>
      </c>
      <c r="L24" s="252"/>
      <c r="M24" s="253"/>
      <c r="N24" s="260" t="s">
        <v>180</v>
      </c>
      <c r="O24" s="252"/>
      <c r="P24" s="253"/>
    </row>
    <row r="25" spans="1:16" ht="14.25" customHeight="1" x14ac:dyDescent="0.2">
      <c r="A25" s="260" t="s">
        <v>180</v>
      </c>
      <c r="B25" s="252"/>
      <c r="C25" s="253"/>
      <c r="D25" s="198"/>
      <c r="E25" s="260" t="s">
        <v>180</v>
      </c>
      <c r="F25" s="252"/>
      <c r="G25" s="253"/>
      <c r="H25" s="208" t="s">
        <v>180</v>
      </c>
      <c r="I25" s="208" t="s">
        <v>633</v>
      </c>
      <c r="J25" s="210" t="s">
        <v>277</v>
      </c>
      <c r="K25" s="261" t="s">
        <v>278</v>
      </c>
      <c r="L25" s="252"/>
      <c r="M25" s="253"/>
      <c r="N25" s="260" t="s">
        <v>634</v>
      </c>
      <c r="O25" s="252"/>
      <c r="P25" s="253"/>
    </row>
    <row r="26" spans="1:16" ht="14.25" customHeight="1" x14ac:dyDescent="0.2">
      <c r="A26" s="260" t="s">
        <v>180</v>
      </c>
      <c r="B26" s="252"/>
      <c r="C26" s="253"/>
      <c r="D26" s="198"/>
      <c r="E26" s="260" t="s">
        <v>180</v>
      </c>
      <c r="F26" s="252"/>
      <c r="G26" s="253"/>
      <c r="H26" s="208" t="s">
        <v>180</v>
      </c>
      <c r="I26" s="208" t="s">
        <v>635</v>
      </c>
      <c r="J26" s="210" t="s">
        <v>279</v>
      </c>
      <c r="K26" s="261" t="s">
        <v>280</v>
      </c>
      <c r="L26" s="252"/>
      <c r="M26" s="253"/>
      <c r="N26" s="260" t="s">
        <v>636</v>
      </c>
      <c r="O26" s="252"/>
      <c r="P26" s="253"/>
    </row>
    <row r="27" spans="1:16" ht="14.25" customHeight="1" x14ac:dyDescent="0.2">
      <c r="A27" s="260" t="s">
        <v>180</v>
      </c>
      <c r="B27" s="252"/>
      <c r="C27" s="253"/>
      <c r="D27" s="198"/>
      <c r="E27" s="260" t="s">
        <v>180</v>
      </c>
      <c r="F27" s="252"/>
      <c r="G27" s="253"/>
      <c r="H27" s="208" t="s">
        <v>180</v>
      </c>
      <c r="I27" s="208" t="s">
        <v>637</v>
      </c>
      <c r="J27" s="210" t="s">
        <v>281</v>
      </c>
      <c r="K27" s="261" t="s">
        <v>282</v>
      </c>
      <c r="L27" s="252"/>
      <c r="M27" s="253"/>
      <c r="N27" s="260" t="s">
        <v>638</v>
      </c>
      <c r="O27" s="252"/>
      <c r="P27" s="253"/>
    </row>
    <row r="28" spans="1:16" ht="14.25" customHeight="1" x14ac:dyDescent="0.2">
      <c r="A28" s="260" t="s">
        <v>180</v>
      </c>
      <c r="B28" s="252"/>
      <c r="C28" s="253"/>
      <c r="D28" s="198"/>
      <c r="E28" s="260" t="s">
        <v>180</v>
      </c>
      <c r="F28" s="252"/>
      <c r="G28" s="253"/>
      <c r="H28" s="208" t="s">
        <v>180</v>
      </c>
      <c r="I28" s="208" t="s">
        <v>440</v>
      </c>
      <c r="J28" s="210" t="s">
        <v>335</v>
      </c>
      <c r="K28" s="261" t="s">
        <v>441</v>
      </c>
      <c r="L28" s="252"/>
      <c r="M28" s="253"/>
      <c r="N28" s="260" t="s">
        <v>180</v>
      </c>
      <c r="O28" s="252"/>
      <c r="P28" s="253"/>
    </row>
    <row r="29" spans="1:16" ht="14.25" customHeight="1" x14ac:dyDescent="0.2">
      <c r="A29" s="260" t="s">
        <v>180</v>
      </c>
      <c r="B29" s="252"/>
      <c r="C29" s="253"/>
      <c r="D29" s="198"/>
      <c r="E29" s="260" t="s">
        <v>180</v>
      </c>
      <c r="F29" s="252"/>
      <c r="G29" s="253"/>
      <c r="H29" s="208" t="s">
        <v>180</v>
      </c>
      <c r="I29" s="208" t="s">
        <v>639</v>
      </c>
      <c r="J29" s="210" t="s">
        <v>283</v>
      </c>
      <c r="K29" s="261" t="s">
        <v>284</v>
      </c>
      <c r="L29" s="252"/>
      <c r="M29" s="253"/>
      <c r="N29" s="260" t="s">
        <v>640</v>
      </c>
      <c r="O29" s="252"/>
      <c r="P29" s="253"/>
    </row>
    <row r="30" spans="1:16" ht="14.25" customHeight="1" x14ac:dyDescent="0.2">
      <c r="A30" s="260" t="s">
        <v>180</v>
      </c>
      <c r="B30" s="252"/>
      <c r="C30" s="253"/>
      <c r="D30" s="198"/>
      <c r="E30" s="260" t="s">
        <v>180</v>
      </c>
      <c r="F30" s="252"/>
      <c r="G30" s="253"/>
      <c r="H30" s="208" t="s">
        <v>180</v>
      </c>
      <c r="I30" s="208" t="s">
        <v>641</v>
      </c>
      <c r="J30" s="210" t="s">
        <v>285</v>
      </c>
      <c r="K30" s="261" t="s">
        <v>286</v>
      </c>
      <c r="L30" s="252"/>
      <c r="M30" s="253"/>
      <c r="N30" s="260" t="s">
        <v>571</v>
      </c>
      <c r="O30" s="252"/>
      <c r="P30" s="253"/>
    </row>
    <row r="31" spans="1:16" ht="14.25" customHeight="1" x14ac:dyDescent="0.2">
      <c r="A31" s="260" t="s">
        <v>180</v>
      </c>
      <c r="B31" s="252"/>
      <c r="C31" s="253"/>
      <c r="D31" s="198"/>
      <c r="E31" s="260" t="s">
        <v>180</v>
      </c>
      <c r="F31" s="252"/>
      <c r="G31" s="253"/>
      <c r="H31" s="208" t="s">
        <v>180</v>
      </c>
      <c r="I31" s="208" t="s">
        <v>642</v>
      </c>
      <c r="J31" s="210" t="s">
        <v>314</v>
      </c>
      <c r="K31" s="261" t="s">
        <v>460</v>
      </c>
      <c r="L31" s="252"/>
      <c r="M31" s="253"/>
      <c r="N31" s="260" t="s">
        <v>642</v>
      </c>
      <c r="O31" s="252"/>
      <c r="P31" s="253"/>
    </row>
    <row r="32" spans="1:16" ht="14.25" customHeight="1" x14ac:dyDescent="0.2">
      <c r="A32" s="260" t="s">
        <v>180</v>
      </c>
      <c r="B32" s="252"/>
      <c r="C32" s="253"/>
      <c r="D32" s="198"/>
      <c r="E32" s="260" t="s">
        <v>180</v>
      </c>
      <c r="F32" s="252"/>
      <c r="G32" s="253"/>
      <c r="H32" s="208" t="s">
        <v>180</v>
      </c>
      <c r="I32" s="208" t="s">
        <v>643</v>
      </c>
      <c r="J32" s="210" t="s">
        <v>424</v>
      </c>
      <c r="K32" s="261" t="s">
        <v>442</v>
      </c>
      <c r="L32" s="252"/>
      <c r="M32" s="253"/>
      <c r="N32" s="260" t="s">
        <v>644</v>
      </c>
      <c r="O32" s="252"/>
      <c r="P32" s="253"/>
    </row>
    <row r="33" spans="1:16" ht="15" customHeight="1" x14ac:dyDescent="0.2">
      <c r="A33" s="260" t="s">
        <v>180</v>
      </c>
      <c r="B33" s="252"/>
      <c r="C33" s="253"/>
      <c r="D33" s="198"/>
      <c r="E33" s="260" t="s">
        <v>180</v>
      </c>
      <c r="F33" s="252"/>
      <c r="G33" s="253"/>
      <c r="H33" s="208" t="s">
        <v>180</v>
      </c>
      <c r="I33" s="208" t="s">
        <v>645</v>
      </c>
      <c r="J33" s="210" t="s">
        <v>572</v>
      </c>
      <c r="K33" s="261" t="s">
        <v>573</v>
      </c>
      <c r="L33" s="252"/>
      <c r="M33" s="253"/>
      <c r="N33" s="260" t="s">
        <v>646</v>
      </c>
      <c r="O33" s="252"/>
      <c r="P33" s="253"/>
    </row>
    <row r="34" spans="1:16" ht="15" customHeight="1" x14ac:dyDescent="0.2">
      <c r="A34" s="260" t="s">
        <v>180</v>
      </c>
      <c r="B34" s="252"/>
      <c r="C34" s="253"/>
      <c r="D34" s="198"/>
      <c r="E34" s="260" t="s">
        <v>180</v>
      </c>
      <c r="F34" s="252"/>
      <c r="G34" s="253"/>
      <c r="H34" s="208" t="s">
        <v>180</v>
      </c>
      <c r="I34" s="208" t="s">
        <v>647</v>
      </c>
      <c r="J34" s="210" t="s">
        <v>287</v>
      </c>
      <c r="K34" s="261" t="s">
        <v>288</v>
      </c>
      <c r="L34" s="252"/>
      <c r="M34" s="253"/>
      <c r="N34" s="260" t="s">
        <v>648</v>
      </c>
      <c r="O34" s="252"/>
      <c r="P34" s="253"/>
    </row>
    <row r="35" spans="1:16" ht="14.25" customHeight="1" x14ac:dyDescent="0.2">
      <c r="A35" s="260" t="s">
        <v>180</v>
      </c>
      <c r="B35" s="252"/>
      <c r="C35" s="253"/>
      <c r="D35" s="198"/>
      <c r="E35" s="260" t="s">
        <v>180</v>
      </c>
      <c r="F35" s="252"/>
      <c r="G35" s="253"/>
      <c r="H35" s="208" t="s">
        <v>180</v>
      </c>
      <c r="I35" s="208" t="s">
        <v>596</v>
      </c>
      <c r="J35" s="210" t="s">
        <v>315</v>
      </c>
      <c r="K35" s="261" t="s">
        <v>443</v>
      </c>
      <c r="L35" s="252"/>
      <c r="M35" s="253"/>
      <c r="N35" s="260" t="s">
        <v>180</v>
      </c>
      <c r="O35" s="252"/>
      <c r="P35" s="253"/>
    </row>
    <row r="36" spans="1:16" ht="14.25" customHeight="1" x14ac:dyDescent="0.2">
      <c r="A36" s="260" t="s">
        <v>180</v>
      </c>
      <c r="B36" s="252"/>
      <c r="C36" s="253"/>
      <c r="D36" s="198"/>
      <c r="E36" s="260" t="s">
        <v>180</v>
      </c>
      <c r="F36" s="252"/>
      <c r="G36" s="253"/>
      <c r="H36" s="208" t="s">
        <v>180</v>
      </c>
      <c r="I36" s="208" t="s">
        <v>463</v>
      </c>
      <c r="J36" s="210" t="s">
        <v>9</v>
      </c>
      <c r="K36" s="261" t="s">
        <v>301</v>
      </c>
      <c r="L36" s="252"/>
      <c r="M36" s="253"/>
      <c r="N36" s="260" t="s">
        <v>180</v>
      </c>
      <c r="O36" s="252"/>
      <c r="P36" s="253"/>
    </row>
    <row r="37" spans="1:16" ht="14.25" customHeight="1" x14ac:dyDescent="0.2">
      <c r="A37" s="258" t="s">
        <v>180</v>
      </c>
      <c r="B37" s="252"/>
      <c r="C37" s="253"/>
      <c r="D37" s="198"/>
      <c r="E37" s="258" t="s">
        <v>180</v>
      </c>
      <c r="F37" s="252"/>
      <c r="G37" s="253"/>
      <c r="H37" s="211" t="s">
        <v>180</v>
      </c>
      <c r="I37" s="211" t="s">
        <v>649</v>
      </c>
      <c r="J37" s="212" t="s">
        <v>42</v>
      </c>
      <c r="K37" s="259" t="s">
        <v>273</v>
      </c>
      <c r="L37" s="252"/>
      <c r="M37" s="253"/>
      <c r="N37" s="258" t="s">
        <v>650</v>
      </c>
      <c r="O37" s="252"/>
      <c r="P37" s="253"/>
    </row>
    <row r="38" spans="1:16" ht="14.25" customHeight="1" thickBot="1" x14ac:dyDescent="0.25">
      <c r="A38" s="265" t="s">
        <v>272</v>
      </c>
      <c r="B38" s="255"/>
      <c r="C38" s="256"/>
      <c r="D38" s="198"/>
      <c r="E38" s="265" t="s">
        <v>622</v>
      </c>
      <c r="F38" s="255"/>
      <c r="G38" s="256"/>
      <c r="H38" s="213" t="s">
        <v>625</v>
      </c>
      <c r="I38" s="213" t="s">
        <v>651</v>
      </c>
      <c r="J38" s="214" t="s">
        <v>52</v>
      </c>
      <c r="K38" s="266" t="s">
        <v>273</v>
      </c>
      <c r="L38" s="255"/>
      <c r="M38" s="256"/>
      <c r="N38" s="265" t="s">
        <v>652</v>
      </c>
      <c r="O38" s="255"/>
      <c r="P38" s="256"/>
    </row>
    <row r="39" spans="1:16" ht="14.25" customHeight="1" thickTop="1" x14ac:dyDescent="0.2">
      <c r="A39" s="260" t="s">
        <v>488</v>
      </c>
      <c r="B39" s="252"/>
      <c r="C39" s="253"/>
      <c r="D39" s="198"/>
      <c r="E39" s="260" t="s">
        <v>653</v>
      </c>
      <c r="F39" s="252"/>
      <c r="G39" s="253"/>
      <c r="H39" s="208" t="s">
        <v>654</v>
      </c>
      <c r="I39" s="208" t="s">
        <v>655</v>
      </c>
      <c r="J39" s="210" t="s">
        <v>2</v>
      </c>
      <c r="K39" s="261" t="s">
        <v>289</v>
      </c>
      <c r="L39" s="252"/>
      <c r="M39" s="253"/>
      <c r="N39" s="260" t="s">
        <v>656</v>
      </c>
      <c r="O39" s="252"/>
      <c r="P39" s="253"/>
    </row>
    <row r="40" spans="1:16" ht="14.25" customHeight="1" x14ac:dyDescent="0.2">
      <c r="A40" s="260" t="s">
        <v>444</v>
      </c>
      <c r="B40" s="252"/>
      <c r="C40" s="253"/>
      <c r="D40" s="198"/>
      <c r="E40" s="260" t="s">
        <v>180</v>
      </c>
      <c r="F40" s="252"/>
      <c r="G40" s="253"/>
      <c r="H40" s="208" t="s">
        <v>444</v>
      </c>
      <c r="I40" s="208" t="s">
        <v>657</v>
      </c>
      <c r="J40" s="210" t="s">
        <v>90</v>
      </c>
      <c r="K40" s="261" t="s">
        <v>290</v>
      </c>
      <c r="L40" s="252"/>
      <c r="M40" s="253"/>
      <c r="N40" s="260" t="s">
        <v>445</v>
      </c>
      <c r="O40" s="252"/>
      <c r="P40" s="253"/>
    </row>
    <row r="41" spans="1:16" ht="14.25" customHeight="1" x14ac:dyDescent="0.2">
      <c r="A41" s="260" t="s">
        <v>574</v>
      </c>
      <c r="B41" s="252"/>
      <c r="C41" s="253"/>
      <c r="D41" s="198"/>
      <c r="E41" s="260" t="s">
        <v>658</v>
      </c>
      <c r="F41" s="252"/>
      <c r="G41" s="253"/>
      <c r="H41" s="208" t="s">
        <v>659</v>
      </c>
      <c r="I41" s="208" t="s">
        <v>660</v>
      </c>
      <c r="J41" s="210" t="s">
        <v>91</v>
      </c>
      <c r="K41" s="261" t="s">
        <v>291</v>
      </c>
      <c r="L41" s="252"/>
      <c r="M41" s="253"/>
      <c r="N41" s="260" t="s">
        <v>597</v>
      </c>
      <c r="O41" s="252"/>
      <c r="P41" s="253"/>
    </row>
    <row r="42" spans="1:16" ht="14.25" customHeight="1" x14ac:dyDescent="0.2">
      <c r="A42" s="260" t="s">
        <v>446</v>
      </c>
      <c r="B42" s="252"/>
      <c r="C42" s="253"/>
      <c r="D42" s="198"/>
      <c r="E42" s="260" t="s">
        <v>180</v>
      </c>
      <c r="F42" s="252"/>
      <c r="G42" s="253"/>
      <c r="H42" s="208" t="s">
        <v>446</v>
      </c>
      <c r="I42" s="208" t="s">
        <v>661</v>
      </c>
      <c r="J42" s="210" t="s">
        <v>3</v>
      </c>
      <c r="K42" s="261" t="s">
        <v>292</v>
      </c>
      <c r="L42" s="252"/>
      <c r="M42" s="253"/>
      <c r="N42" s="260" t="s">
        <v>662</v>
      </c>
      <c r="O42" s="252"/>
      <c r="P42" s="253"/>
    </row>
    <row r="43" spans="1:16" ht="14.25" customHeight="1" x14ac:dyDescent="0.2">
      <c r="A43" s="260" t="s">
        <v>575</v>
      </c>
      <c r="B43" s="252"/>
      <c r="C43" s="253"/>
      <c r="D43" s="198"/>
      <c r="E43" s="260" t="s">
        <v>432</v>
      </c>
      <c r="F43" s="252"/>
      <c r="G43" s="253"/>
      <c r="H43" s="208" t="s">
        <v>576</v>
      </c>
      <c r="I43" s="208" t="s">
        <v>663</v>
      </c>
      <c r="J43" s="210" t="s">
        <v>4</v>
      </c>
      <c r="K43" s="261" t="s">
        <v>293</v>
      </c>
      <c r="L43" s="252"/>
      <c r="M43" s="253"/>
      <c r="N43" s="260" t="s">
        <v>664</v>
      </c>
      <c r="O43" s="252"/>
      <c r="P43" s="253"/>
    </row>
    <row r="44" spans="1:16" ht="14.25" customHeight="1" x14ac:dyDescent="0.2">
      <c r="A44" s="260" t="s">
        <v>577</v>
      </c>
      <c r="B44" s="252"/>
      <c r="C44" s="253"/>
      <c r="D44" s="198"/>
      <c r="E44" s="260" t="s">
        <v>665</v>
      </c>
      <c r="F44" s="252"/>
      <c r="G44" s="253"/>
      <c r="H44" s="208" t="s">
        <v>666</v>
      </c>
      <c r="I44" s="208" t="s">
        <v>667</v>
      </c>
      <c r="J44" s="210" t="s">
        <v>5</v>
      </c>
      <c r="K44" s="261" t="s">
        <v>294</v>
      </c>
      <c r="L44" s="252"/>
      <c r="M44" s="253"/>
      <c r="N44" s="260" t="s">
        <v>668</v>
      </c>
      <c r="O44" s="252"/>
      <c r="P44" s="253"/>
    </row>
    <row r="45" spans="1:16" ht="14.25" customHeight="1" x14ac:dyDescent="0.2">
      <c r="A45" s="260" t="s">
        <v>447</v>
      </c>
      <c r="B45" s="252"/>
      <c r="C45" s="253"/>
      <c r="D45" s="198"/>
      <c r="E45" s="260" t="s">
        <v>180</v>
      </c>
      <c r="F45" s="252"/>
      <c r="G45" s="253"/>
      <c r="H45" s="208" t="s">
        <v>447</v>
      </c>
      <c r="I45" s="208" t="s">
        <v>669</v>
      </c>
      <c r="J45" s="210" t="s">
        <v>6</v>
      </c>
      <c r="K45" s="261" t="s">
        <v>295</v>
      </c>
      <c r="L45" s="252"/>
      <c r="M45" s="253"/>
      <c r="N45" s="260" t="s">
        <v>670</v>
      </c>
      <c r="O45" s="252"/>
      <c r="P45" s="253"/>
    </row>
    <row r="46" spans="1:16" ht="14.25" customHeight="1" x14ac:dyDescent="0.2">
      <c r="A46" s="260" t="s">
        <v>448</v>
      </c>
      <c r="B46" s="252"/>
      <c r="C46" s="253"/>
      <c r="D46" s="198"/>
      <c r="E46" s="260" t="s">
        <v>180</v>
      </c>
      <c r="F46" s="252"/>
      <c r="G46" s="253"/>
      <c r="H46" s="208" t="s">
        <v>448</v>
      </c>
      <c r="I46" s="208" t="s">
        <v>671</v>
      </c>
      <c r="J46" s="210" t="s">
        <v>8</v>
      </c>
      <c r="K46" s="261" t="s">
        <v>296</v>
      </c>
      <c r="L46" s="252"/>
      <c r="M46" s="253"/>
      <c r="N46" s="260" t="s">
        <v>672</v>
      </c>
      <c r="O46" s="252"/>
      <c r="P46" s="253"/>
    </row>
    <row r="47" spans="1:16" ht="14.25" customHeight="1" x14ac:dyDescent="0.2">
      <c r="A47" s="260" t="s">
        <v>449</v>
      </c>
      <c r="B47" s="252"/>
      <c r="C47" s="253"/>
      <c r="D47" s="198"/>
      <c r="E47" s="260" t="s">
        <v>489</v>
      </c>
      <c r="F47" s="252"/>
      <c r="G47" s="253"/>
      <c r="H47" s="208" t="s">
        <v>490</v>
      </c>
      <c r="I47" s="208" t="s">
        <v>673</v>
      </c>
      <c r="J47" s="210" t="s">
        <v>44</v>
      </c>
      <c r="K47" s="261" t="s">
        <v>297</v>
      </c>
      <c r="L47" s="252"/>
      <c r="M47" s="253"/>
      <c r="N47" s="260" t="s">
        <v>674</v>
      </c>
      <c r="O47" s="252"/>
      <c r="P47" s="253"/>
    </row>
    <row r="48" spans="1:16" ht="14.25" customHeight="1" x14ac:dyDescent="0.2">
      <c r="A48" s="260" t="s">
        <v>450</v>
      </c>
      <c r="B48" s="252"/>
      <c r="C48" s="253"/>
      <c r="D48" s="198"/>
      <c r="E48" s="260" t="s">
        <v>180</v>
      </c>
      <c r="F48" s="252"/>
      <c r="G48" s="253"/>
      <c r="H48" s="208" t="s">
        <v>450</v>
      </c>
      <c r="I48" s="208" t="s">
        <v>451</v>
      </c>
      <c r="J48" s="210" t="s">
        <v>47</v>
      </c>
      <c r="K48" s="261" t="s">
        <v>298</v>
      </c>
      <c r="L48" s="252"/>
      <c r="M48" s="253"/>
      <c r="N48" s="260" t="s">
        <v>180</v>
      </c>
      <c r="O48" s="252"/>
      <c r="P48" s="253"/>
    </row>
    <row r="49" spans="1:16" ht="14.25" customHeight="1" x14ac:dyDescent="0.2">
      <c r="A49" s="260" t="s">
        <v>452</v>
      </c>
      <c r="B49" s="252"/>
      <c r="C49" s="253"/>
      <c r="D49" s="198"/>
      <c r="E49" s="260" t="s">
        <v>180</v>
      </c>
      <c r="F49" s="252"/>
      <c r="G49" s="253"/>
      <c r="H49" s="208" t="s">
        <v>452</v>
      </c>
      <c r="I49" s="208" t="s">
        <v>675</v>
      </c>
      <c r="J49" s="210" t="s">
        <v>7</v>
      </c>
      <c r="K49" s="261" t="s">
        <v>299</v>
      </c>
      <c r="L49" s="252"/>
      <c r="M49" s="253"/>
      <c r="N49" s="260" t="s">
        <v>676</v>
      </c>
      <c r="O49" s="252"/>
      <c r="P49" s="253"/>
    </row>
    <row r="50" spans="1:16" ht="14.25" customHeight="1" x14ac:dyDescent="0.2">
      <c r="A50" s="258" t="s">
        <v>272</v>
      </c>
      <c r="B50" s="252"/>
      <c r="C50" s="253"/>
      <c r="D50" s="198"/>
      <c r="E50" s="258" t="s">
        <v>622</v>
      </c>
      <c r="F50" s="252"/>
      <c r="G50" s="253"/>
      <c r="H50" s="211" t="s">
        <v>625</v>
      </c>
      <c r="I50" s="211" t="s">
        <v>677</v>
      </c>
      <c r="J50" s="212" t="s">
        <v>42</v>
      </c>
      <c r="K50" s="259" t="s">
        <v>273</v>
      </c>
      <c r="L50" s="252"/>
      <c r="M50" s="253"/>
      <c r="N50" s="258" t="s">
        <v>678</v>
      </c>
      <c r="O50" s="252"/>
      <c r="P50" s="253"/>
    </row>
    <row r="51" spans="1:16" ht="14.25" customHeight="1" x14ac:dyDescent="0.2">
      <c r="A51" s="260" t="s">
        <v>180</v>
      </c>
      <c r="B51" s="252"/>
      <c r="C51" s="253"/>
      <c r="D51" s="198"/>
      <c r="E51" s="260" t="s">
        <v>180</v>
      </c>
      <c r="F51" s="252"/>
      <c r="G51" s="253"/>
      <c r="H51" s="208" t="s">
        <v>180</v>
      </c>
      <c r="I51" s="208" t="s">
        <v>433</v>
      </c>
      <c r="J51" s="210" t="s">
        <v>422</v>
      </c>
      <c r="K51" s="261" t="s">
        <v>434</v>
      </c>
      <c r="L51" s="252"/>
      <c r="M51" s="253"/>
      <c r="N51" s="260" t="s">
        <v>180</v>
      </c>
      <c r="O51" s="252"/>
      <c r="P51" s="253"/>
    </row>
    <row r="52" spans="1:16" ht="14.25" customHeight="1" x14ac:dyDescent="0.2">
      <c r="A52" s="260" t="s">
        <v>180</v>
      </c>
      <c r="B52" s="252"/>
      <c r="C52" s="253"/>
      <c r="D52" s="198"/>
      <c r="E52" s="260" t="s">
        <v>180</v>
      </c>
      <c r="F52" s="252"/>
      <c r="G52" s="253"/>
      <c r="H52" s="208" t="s">
        <v>180</v>
      </c>
      <c r="I52" s="208" t="s">
        <v>453</v>
      </c>
      <c r="J52" s="210" t="s">
        <v>149</v>
      </c>
      <c r="K52" s="261" t="s">
        <v>274</v>
      </c>
      <c r="L52" s="252"/>
      <c r="M52" s="253"/>
      <c r="N52" s="260" t="s">
        <v>180</v>
      </c>
      <c r="O52" s="252"/>
      <c r="P52" s="253"/>
    </row>
    <row r="53" spans="1:16" ht="14.25" customHeight="1" x14ac:dyDescent="0.2">
      <c r="A53" s="260" t="s">
        <v>180</v>
      </c>
      <c r="B53" s="252"/>
      <c r="C53" s="253"/>
      <c r="D53" s="198"/>
      <c r="E53" s="260" t="s">
        <v>180</v>
      </c>
      <c r="F53" s="252"/>
      <c r="G53" s="253"/>
      <c r="H53" s="208" t="s">
        <v>180</v>
      </c>
      <c r="I53" s="208" t="s">
        <v>454</v>
      </c>
      <c r="J53" s="210" t="s">
        <v>423</v>
      </c>
      <c r="K53" s="261" t="s">
        <v>436</v>
      </c>
      <c r="L53" s="252"/>
      <c r="M53" s="253"/>
      <c r="N53" s="260" t="s">
        <v>180</v>
      </c>
      <c r="O53" s="252"/>
      <c r="P53" s="253"/>
    </row>
    <row r="54" spans="1:16" ht="14.25" customHeight="1" x14ac:dyDescent="0.2">
      <c r="A54" s="260" t="s">
        <v>180</v>
      </c>
      <c r="B54" s="252"/>
      <c r="C54" s="253"/>
      <c r="D54" s="198"/>
      <c r="E54" s="260" t="s">
        <v>180</v>
      </c>
      <c r="F54" s="252"/>
      <c r="G54" s="253"/>
      <c r="H54" s="208" t="s">
        <v>180</v>
      </c>
      <c r="I54" s="208" t="s">
        <v>679</v>
      </c>
      <c r="J54" s="210" t="s">
        <v>311</v>
      </c>
      <c r="K54" s="261" t="s">
        <v>462</v>
      </c>
      <c r="L54" s="252"/>
      <c r="M54" s="253"/>
      <c r="N54" s="260" t="s">
        <v>680</v>
      </c>
      <c r="O54" s="252"/>
      <c r="P54" s="253"/>
    </row>
    <row r="55" spans="1:16" ht="14.25" customHeight="1" x14ac:dyDescent="0.2">
      <c r="A55" s="260" t="s">
        <v>180</v>
      </c>
      <c r="B55" s="252"/>
      <c r="C55" s="253"/>
      <c r="D55" s="198"/>
      <c r="E55" s="260" t="s">
        <v>180</v>
      </c>
      <c r="F55" s="252"/>
      <c r="G55" s="253"/>
      <c r="H55" s="208" t="s">
        <v>180</v>
      </c>
      <c r="I55" s="208" t="s">
        <v>435</v>
      </c>
      <c r="J55" s="210" t="s">
        <v>345</v>
      </c>
      <c r="K55" s="261" t="s">
        <v>455</v>
      </c>
      <c r="L55" s="252"/>
      <c r="M55" s="253"/>
      <c r="N55" s="260" t="s">
        <v>180</v>
      </c>
      <c r="O55" s="252"/>
      <c r="P55" s="253"/>
    </row>
    <row r="56" spans="1:16" ht="14.25" customHeight="1" x14ac:dyDescent="0.2">
      <c r="A56" s="260" t="s">
        <v>180</v>
      </c>
      <c r="B56" s="252"/>
      <c r="C56" s="253"/>
      <c r="D56" s="198"/>
      <c r="E56" s="260" t="s">
        <v>180</v>
      </c>
      <c r="F56" s="252"/>
      <c r="G56" s="253"/>
      <c r="H56" s="208" t="s">
        <v>180</v>
      </c>
      <c r="I56" s="208" t="s">
        <v>596</v>
      </c>
      <c r="J56" s="210" t="s">
        <v>313</v>
      </c>
      <c r="K56" s="261" t="s">
        <v>439</v>
      </c>
      <c r="L56" s="252"/>
      <c r="M56" s="253"/>
      <c r="N56" s="260" t="s">
        <v>180</v>
      </c>
      <c r="O56" s="252"/>
      <c r="P56" s="253"/>
    </row>
    <row r="57" spans="1:16" ht="14.25" customHeight="1" x14ac:dyDescent="0.2">
      <c r="A57" s="260" t="s">
        <v>180</v>
      </c>
      <c r="B57" s="252"/>
      <c r="C57" s="253"/>
      <c r="D57" s="198"/>
      <c r="E57" s="260" t="s">
        <v>180</v>
      </c>
      <c r="F57" s="252"/>
      <c r="G57" s="253"/>
      <c r="H57" s="208" t="s">
        <v>180</v>
      </c>
      <c r="I57" s="208" t="s">
        <v>456</v>
      </c>
      <c r="J57" s="210" t="s">
        <v>156</v>
      </c>
      <c r="K57" s="261" t="s">
        <v>300</v>
      </c>
      <c r="L57" s="252"/>
      <c r="M57" s="253"/>
      <c r="N57" s="260" t="s">
        <v>180</v>
      </c>
      <c r="O57" s="252"/>
      <c r="P57" s="253"/>
    </row>
    <row r="58" spans="1:16" ht="14.25" customHeight="1" x14ac:dyDescent="0.2">
      <c r="A58" s="260" t="s">
        <v>180</v>
      </c>
      <c r="B58" s="252"/>
      <c r="C58" s="253"/>
      <c r="D58" s="198"/>
      <c r="E58" s="260" t="s">
        <v>180</v>
      </c>
      <c r="F58" s="252"/>
      <c r="G58" s="253"/>
      <c r="H58" s="208" t="s">
        <v>180</v>
      </c>
      <c r="I58" s="208" t="s">
        <v>681</v>
      </c>
      <c r="J58" s="210" t="s">
        <v>277</v>
      </c>
      <c r="K58" s="261" t="s">
        <v>278</v>
      </c>
      <c r="L58" s="252"/>
      <c r="M58" s="253"/>
      <c r="N58" s="260" t="s">
        <v>594</v>
      </c>
      <c r="O58" s="252"/>
      <c r="P58" s="253"/>
    </row>
    <row r="59" spans="1:16" ht="14.25" customHeight="1" x14ac:dyDescent="0.2">
      <c r="A59" s="260" t="s">
        <v>180</v>
      </c>
      <c r="B59" s="252"/>
      <c r="C59" s="253"/>
      <c r="D59" s="198"/>
      <c r="E59" s="260" t="s">
        <v>180</v>
      </c>
      <c r="F59" s="252"/>
      <c r="G59" s="253"/>
      <c r="H59" s="208" t="s">
        <v>180</v>
      </c>
      <c r="I59" s="208" t="s">
        <v>457</v>
      </c>
      <c r="J59" s="210" t="s">
        <v>279</v>
      </c>
      <c r="K59" s="261" t="s">
        <v>280</v>
      </c>
      <c r="L59" s="252"/>
      <c r="M59" s="253"/>
      <c r="N59" s="260" t="s">
        <v>180</v>
      </c>
      <c r="O59" s="252"/>
      <c r="P59" s="253"/>
    </row>
    <row r="60" spans="1:16" ht="14.25" customHeight="1" x14ac:dyDescent="0.2">
      <c r="A60" s="260" t="s">
        <v>180</v>
      </c>
      <c r="B60" s="252"/>
      <c r="C60" s="253"/>
      <c r="D60" s="198"/>
      <c r="E60" s="260" t="s">
        <v>180</v>
      </c>
      <c r="F60" s="252"/>
      <c r="G60" s="253"/>
      <c r="H60" s="208" t="s">
        <v>180</v>
      </c>
      <c r="I60" s="208" t="s">
        <v>458</v>
      </c>
      <c r="J60" s="210" t="s">
        <v>281</v>
      </c>
      <c r="K60" s="261" t="s">
        <v>282</v>
      </c>
      <c r="L60" s="252"/>
      <c r="M60" s="253"/>
      <c r="N60" s="260" t="s">
        <v>180</v>
      </c>
      <c r="O60" s="252"/>
      <c r="P60" s="253"/>
    </row>
    <row r="61" spans="1:16" ht="14.25" customHeight="1" x14ac:dyDescent="0.2">
      <c r="A61" s="260" t="s">
        <v>180</v>
      </c>
      <c r="B61" s="252"/>
      <c r="C61" s="253"/>
      <c r="D61" s="198"/>
      <c r="E61" s="260" t="s">
        <v>180</v>
      </c>
      <c r="F61" s="252"/>
      <c r="G61" s="253"/>
      <c r="H61" s="208" t="s">
        <v>180</v>
      </c>
      <c r="I61" s="208" t="s">
        <v>440</v>
      </c>
      <c r="J61" s="210" t="s">
        <v>335</v>
      </c>
      <c r="K61" s="261" t="s">
        <v>441</v>
      </c>
      <c r="L61" s="252"/>
      <c r="M61" s="253"/>
      <c r="N61" s="260" t="s">
        <v>180</v>
      </c>
      <c r="O61" s="252"/>
      <c r="P61" s="253"/>
    </row>
    <row r="62" spans="1:16" ht="14.25" customHeight="1" x14ac:dyDescent="0.2">
      <c r="A62" s="260" t="s">
        <v>180</v>
      </c>
      <c r="B62" s="252"/>
      <c r="C62" s="253"/>
      <c r="D62" s="198"/>
      <c r="E62" s="260" t="s">
        <v>180</v>
      </c>
      <c r="F62" s="252"/>
      <c r="G62" s="253"/>
      <c r="H62" s="208" t="s">
        <v>180</v>
      </c>
      <c r="I62" s="208" t="s">
        <v>491</v>
      </c>
      <c r="J62" s="210" t="s">
        <v>283</v>
      </c>
      <c r="K62" s="261" t="s">
        <v>284</v>
      </c>
      <c r="L62" s="252"/>
      <c r="M62" s="253"/>
      <c r="N62" s="260" t="s">
        <v>180</v>
      </c>
      <c r="O62" s="252"/>
      <c r="P62" s="253"/>
    </row>
    <row r="63" spans="1:16" ht="14.25" customHeight="1" x14ac:dyDescent="0.2">
      <c r="A63" s="260" t="s">
        <v>180</v>
      </c>
      <c r="B63" s="252"/>
      <c r="C63" s="253"/>
      <c r="D63" s="198"/>
      <c r="E63" s="260" t="s">
        <v>180</v>
      </c>
      <c r="F63" s="252"/>
      <c r="G63" s="253"/>
      <c r="H63" s="208" t="s">
        <v>180</v>
      </c>
      <c r="I63" s="208" t="s">
        <v>595</v>
      </c>
      <c r="J63" s="210" t="s">
        <v>285</v>
      </c>
      <c r="K63" s="261" t="s">
        <v>286</v>
      </c>
      <c r="L63" s="252"/>
      <c r="M63" s="253"/>
      <c r="N63" s="260" t="s">
        <v>571</v>
      </c>
      <c r="O63" s="252"/>
      <c r="P63" s="253"/>
    </row>
    <row r="64" spans="1:16" ht="14.25" customHeight="1" x14ac:dyDescent="0.2">
      <c r="A64" s="260" t="s">
        <v>180</v>
      </c>
      <c r="B64" s="252"/>
      <c r="C64" s="253"/>
      <c r="D64" s="198"/>
      <c r="E64" s="260" t="s">
        <v>180</v>
      </c>
      <c r="F64" s="252"/>
      <c r="G64" s="253"/>
      <c r="H64" s="208" t="s">
        <v>180</v>
      </c>
      <c r="I64" s="208" t="s">
        <v>459</v>
      </c>
      <c r="J64" s="210" t="s">
        <v>314</v>
      </c>
      <c r="K64" s="261" t="s">
        <v>460</v>
      </c>
      <c r="L64" s="252"/>
      <c r="M64" s="253"/>
      <c r="N64" s="260" t="s">
        <v>180</v>
      </c>
      <c r="O64" s="252"/>
      <c r="P64" s="253"/>
    </row>
    <row r="65" spans="1:16" ht="15" customHeight="1" x14ac:dyDescent="0.2">
      <c r="A65" s="260" t="s">
        <v>180</v>
      </c>
      <c r="B65" s="252"/>
      <c r="C65" s="253"/>
      <c r="D65" s="198"/>
      <c r="E65" s="260" t="s">
        <v>180</v>
      </c>
      <c r="F65" s="252"/>
      <c r="G65" s="253"/>
      <c r="H65" s="208" t="s">
        <v>180</v>
      </c>
      <c r="I65" s="208" t="s">
        <v>643</v>
      </c>
      <c r="J65" s="210" t="s">
        <v>424</v>
      </c>
      <c r="K65" s="261" t="s">
        <v>442</v>
      </c>
      <c r="L65" s="252"/>
      <c r="M65" s="253"/>
      <c r="N65" s="260" t="s">
        <v>644</v>
      </c>
      <c r="O65" s="252"/>
      <c r="P65" s="253"/>
    </row>
    <row r="66" spans="1:16" ht="15" customHeight="1" x14ac:dyDescent="0.2">
      <c r="A66" s="260" t="s">
        <v>180</v>
      </c>
      <c r="B66" s="252"/>
      <c r="C66" s="253"/>
      <c r="D66" s="198"/>
      <c r="E66" s="260" t="s">
        <v>180</v>
      </c>
      <c r="F66" s="252"/>
      <c r="G66" s="253"/>
      <c r="H66" s="208" t="s">
        <v>180</v>
      </c>
      <c r="I66" s="208" t="s">
        <v>492</v>
      </c>
      <c r="J66" s="210" t="s">
        <v>287</v>
      </c>
      <c r="K66" s="261" t="s">
        <v>288</v>
      </c>
      <c r="L66" s="252"/>
      <c r="M66" s="253"/>
      <c r="N66" s="260" t="s">
        <v>180</v>
      </c>
      <c r="O66" s="252"/>
      <c r="P66" s="253"/>
    </row>
    <row r="67" spans="1:16" ht="14.25" customHeight="1" x14ac:dyDescent="0.2">
      <c r="A67" s="260" t="s">
        <v>180</v>
      </c>
      <c r="B67" s="252"/>
      <c r="C67" s="253"/>
      <c r="D67" s="198"/>
      <c r="E67" s="260" t="s">
        <v>180</v>
      </c>
      <c r="F67" s="252"/>
      <c r="G67" s="253"/>
      <c r="H67" s="208" t="s">
        <v>180</v>
      </c>
      <c r="I67" s="208" t="s">
        <v>593</v>
      </c>
      <c r="J67" s="210" t="s">
        <v>315</v>
      </c>
      <c r="K67" s="261" t="s">
        <v>443</v>
      </c>
      <c r="L67" s="252"/>
      <c r="M67" s="253"/>
      <c r="N67" s="260" t="s">
        <v>180</v>
      </c>
      <c r="O67" s="252"/>
      <c r="P67" s="253"/>
    </row>
    <row r="68" spans="1:16" ht="14.25" x14ac:dyDescent="0.2">
      <c r="A68" s="260" t="s">
        <v>180</v>
      </c>
      <c r="B68" s="252"/>
      <c r="C68" s="253"/>
      <c r="D68" s="198"/>
      <c r="E68" s="260" t="s">
        <v>180</v>
      </c>
      <c r="F68" s="252"/>
      <c r="G68" s="253"/>
      <c r="H68" s="208" t="s">
        <v>180</v>
      </c>
      <c r="I68" s="208" t="s">
        <v>578</v>
      </c>
      <c r="J68" s="210" t="s">
        <v>9</v>
      </c>
      <c r="K68" s="261" t="s">
        <v>301</v>
      </c>
      <c r="L68" s="252"/>
      <c r="M68" s="253"/>
      <c r="N68" s="260" t="s">
        <v>180</v>
      </c>
      <c r="O68" s="252"/>
      <c r="P68" s="253"/>
    </row>
    <row r="69" spans="1:16" ht="15.95" customHeight="1" x14ac:dyDescent="0.2">
      <c r="A69" s="258" t="s">
        <v>180</v>
      </c>
      <c r="B69" s="252"/>
      <c r="C69" s="253"/>
      <c r="D69" s="198"/>
      <c r="E69" s="258" t="s">
        <v>180</v>
      </c>
      <c r="F69" s="252"/>
      <c r="G69" s="253"/>
      <c r="H69" s="211" t="s">
        <v>180</v>
      </c>
      <c r="I69" s="211" t="s">
        <v>682</v>
      </c>
      <c r="J69" s="212" t="s">
        <v>42</v>
      </c>
      <c r="K69" s="259" t="s">
        <v>273</v>
      </c>
      <c r="L69" s="252"/>
      <c r="M69" s="253"/>
      <c r="N69" s="258" t="s">
        <v>683</v>
      </c>
      <c r="O69" s="252"/>
      <c r="P69" s="253"/>
    </row>
    <row r="70" spans="1:16" ht="19.7" customHeight="1" thickBot="1" x14ac:dyDescent="0.25">
      <c r="A70" s="254" t="s">
        <v>272</v>
      </c>
      <c r="B70" s="255"/>
      <c r="C70" s="256"/>
      <c r="D70" s="198"/>
      <c r="E70" s="254" t="s">
        <v>622</v>
      </c>
      <c r="F70" s="255"/>
      <c r="G70" s="256"/>
      <c r="H70" s="215" t="s">
        <v>625</v>
      </c>
      <c r="I70" s="215" t="s">
        <v>684</v>
      </c>
      <c r="J70" s="216" t="s">
        <v>46</v>
      </c>
      <c r="K70" s="257" t="s">
        <v>273</v>
      </c>
      <c r="L70" s="255"/>
      <c r="M70" s="256"/>
      <c r="N70" s="254" t="s">
        <v>685</v>
      </c>
      <c r="O70" s="255"/>
      <c r="P70" s="256"/>
    </row>
    <row r="71" spans="1:16" ht="15" thickTop="1" x14ac:dyDescent="0.2">
      <c r="A71" s="258" t="s">
        <v>180</v>
      </c>
      <c r="B71" s="252"/>
      <c r="C71" s="253"/>
      <c r="D71" s="198"/>
      <c r="E71" s="258" t="s">
        <v>180</v>
      </c>
      <c r="F71" s="252"/>
      <c r="G71" s="253"/>
      <c r="H71" s="211" t="s">
        <v>180</v>
      </c>
      <c r="I71" s="211" t="s">
        <v>686</v>
      </c>
      <c r="J71" s="212" t="s">
        <v>302</v>
      </c>
      <c r="K71" s="259" t="s">
        <v>273</v>
      </c>
      <c r="L71" s="252"/>
      <c r="M71" s="253"/>
      <c r="N71" s="258" t="s">
        <v>687</v>
      </c>
      <c r="O71" s="252"/>
      <c r="P71" s="253"/>
    </row>
    <row r="72" spans="1:16" ht="19.7" customHeight="1" x14ac:dyDescent="0.2">
      <c r="A72" s="262" t="s">
        <v>255</v>
      </c>
      <c r="B72" s="252"/>
      <c r="C72" s="252"/>
      <c r="D72" s="198"/>
      <c r="E72" s="263" t="s">
        <v>255</v>
      </c>
      <c r="F72" s="252"/>
      <c r="G72" s="252"/>
      <c r="H72" s="217" t="s">
        <v>255</v>
      </c>
      <c r="I72" s="217" t="s">
        <v>688</v>
      </c>
      <c r="J72" s="211" t="s">
        <v>45</v>
      </c>
      <c r="K72" s="264" t="s">
        <v>255</v>
      </c>
      <c r="L72" s="252"/>
      <c r="M72" s="253"/>
      <c r="N72" s="258" t="s">
        <v>688</v>
      </c>
      <c r="O72" s="252"/>
      <c r="P72" s="253"/>
    </row>
    <row r="73" spans="1:16" s="182" customFormat="1" ht="18" x14ac:dyDescent="0.45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</row>
    <row r="74" spans="1:16" s="182" customFormat="1" ht="18" x14ac:dyDescent="0.45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</row>
    <row r="75" spans="1:16" s="182" customFormat="1" ht="18" x14ac:dyDescent="0.45">
      <c r="B75" s="182" t="s">
        <v>693</v>
      </c>
      <c r="C75" s="220"/>
      <c r="D75" s="220"/>
      <c r="E75" s="220"/>
      <c r="F75" s="220"/>
      <c r="G75" s="220"/>
      <c r="H75" s="220"/>
      <c r="I75" s="220"/>
      <c r="J75" s="220"/>
      <c r="K75" s="220"/>
      <c r="L75" s="220"/>
    </row>
    <row r="76" spans="1:16" s="182" customFormat="1" ht="18" x14ac:dyDescent="0.45">
      <c r="B76" s="182" t="s">
        <v>694</v>
      </c>
    </row>
    <row r="77" spans="1:16" s="182" customFormat="1" ht="18" x14ac:dyDescent="0.45">
      <c r="A77" s="182" t="s">
        <v>125</v>
      </c>
      <c r="B77" s="221" t="s">
        <v>695</v>
      </c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</row>
    <row r="78" spans="1:16" ht="14.25" x14ac:dyDescent="0.2"/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</sheetData>
  <mergeCells count="279">
    <mergeCell ref="A18:C18"/>
    <mergeCell ref="E18:G18"/>
    <mergeCell ref="K18:M18"/>
    <mergeCell ref="A17:C17"/>
    <mergeCell ref="N18:P18"/>
    <mergeCell ref="K17:M17"/>
    <mergeCell ref="N17:P17"/>
    <mergeCell ref="E11:G11"/>
    <mergeCell ref="K11:M11"/>
    <mergeCell ref="N11:P11"/>
    <mergeCell ref="A12:C12"/>
    <mergeCell ref="E12:G12"/>
    <mergeCell ref="K12:M12"/>
    <mergeCell ref="N12:P12"/>
    <mergeCell ref="A13:C13"/>
    <mergeCell ref="E13:G13"/>
    <mergeCell ref="K13:M13"/>
    <mergeCell ref="N13:P13"/>
    <mergeCell ref="A14:C14"/>
    <mergeCell ref="E14:G14"/>
    <mergeCell ref="E17:G17"/>
    <mergeCell ref="N7:P7"/>
    <mergeCell ref="A8:C8"/>
    <mergeCell ref="E8:G8"/>
    <mergeCell ref="K8:M8"/>
    <mergeCell ref="N8:P8"/>
    <mergeCell ref="A9:C9"/>
    <mergeCell ref="E9:G9"/>
    <mergeCell ref="K9:M9"/>
    <mergeCell ref="N9:P9"/>
    <mergeCell ref="A7:C7"/>
    <mergeCell ref="E7:G7"/>
    <mergeCell ref="K7:M7"/>
    <mergeCell ref="N10:P10"/>
    <mergeCell ref="A11:C11"/>
    <mergeCell ref="A16:C16"/>
    <mergeCell ref="N15:P15"/>
    <mergeCell ref="K16:M16"/>
    <mergeCell ref="N16:P16"/>
    <mergeCell ref="K14:M14"/>
    <mergeCell ref="N14:P14"/>
    <mergeCell ref="A15:C15"/>
    <mergeCell ref="E16:G16"/>
    <mergeCell ref="A10:C10"/>
    <mergeCell ref="E10:G10"/>
    <mergeCell ref="K10:M10"/>
    <mergeCell ref="K15:M15"/>
    <mergeCell ref="E15:G15"/>
    <mergeCell ref="N31:P31"/>
    <mergeCell ref="E25:G25"/>
    <mergeCell ref="K25:M25"/>
    <mergeCell ref="N25:P25"/>
    <mergeCell ref="A27:C27"/>
    <mergeCell ref="E27:G27"/>
    <mergeCell ref="K27:M27"/>
    <mergeCell ref="N27:P27"/>
    <mergeCell ref="A25:C25"/>
    <mergeCell ref="N24:P24"/>
    <mergeCell ref="K19:M19"/>
    <mergeCell ref="N19:P19"/>
    <mergeCell ref="N23:P23"/>
    <mergeCell ref="K23:M23"/>
    <mergeCell ref="A23:C23"/>
    <mergeCell ref="E23:G23"/>
    <mergeCell ref="A26:C26"/>
    <mergeCell ref="E26:G26"/>
    <mergeCell ref="K26:M26"/>
    <mergeCell ref="N26:P26"/>
    <mergeCell ref="A20:C20"/>
    <mergeCell ref="E20:G20"/>
    <mergeCell ref="K20:M20"/>
    <mergeCell ref="A19:C19"/>
    <mergeCell ref="E19:G19"/>
    <mergeCell ref="A24:C24"/>
    <mergeCell ref="E24:G24"/>
    <mergeCell ref="K24:M24"/>
    <mergeCell ref="N5:P5"/>
    <mergeCell ref="A6:C6"/>
    <mergeCell ref="E6:G6"/>
    <mergeCell ref="K6:M6"/>
    <mergeCell ref="A32:C32"/>
    <mergeCell ref="E32:G32"/>
    <mergeCell ref="K32:M32"/>
    <mergeCell ref="N32:P32"/>
    <mergeCell ref="A33:C33"/>
    <mergeCell ref="A28:C28"/>
    <mergeCell ref="E28:G28"/>
    <mergeCell ref="K28:M28"/>
    <mergeCell ref="N28:P28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A1:E1"/>
    <mergeCell ref="G2:K2"/>
    <mergeCell ref="N41:P41"/>
    <mergeCell ref="A42:C42"/>
    <mergeCell ref="N6:P6"/>
    <mergeCell ref="N20:P20"/>
    <mergeCell ref="A21:C21"/>
    <mergeCell ref="E21:G21"/>
    <mergeCell ref="K21:M21"/>
    <mergeCell ref="N21:P21"/>
    <mergeCell ref="A22:C22"/>
    <mergeCell ref="E22:G22"/>
    <mergeCell ref="K22:M22"/>
    <mergeCell ref="N22:P22"/>
    <mergeCell ref="K36:M36"/>
    <mergeCell ref="N36:P36"/>
    <mergeCell ref="A37:C37"/>
    <mergeCell ref="E37:G37"/>
    <mergeCell ref="K37:M37"/>
    <mergeCell ref="K4:M4"/>
    <mergeCell ref="N4:P4"/>
    <mergeCell ref="A5:C5"/>
    <mergeCell ref="E5:G5"/>
    <mergeCell ref="K5:M5"/>
    <mergeCell ref="A39:C39"/>
    <mergeCell ref="E39:G39"/>
    <mergeCell ref="K39:M39"/>
    <mergeCell ref="N39:P39"/>
    <mergeCell ref="A34:C34"/>
    <mergeCell ref="E34:G34"/>
    <mergeCell ref="E33:G33"/>
    <mergeCell ref="K33:M33"/>
    <mergeCell ref="N33:P33"/>
    <mergeCell ref="E38:G38"/>
    <mergeCell ref="K38:M38"/>
    <mergeCell ref="N38:P38"/>
    <mergeCell ref="K34:M34"/>
    <mergeCell ref="N34:P34"/>
    <mergeCell ref="A35:C35"/>
    <mergeCell ref="E35:G35"/>
    <mergeCell ref="K35:M35"/>
    <mergeCell ref="N35:P35"/>
    <mergeCell ref="A36:C36"/>
    <mergeCell ref="E36:G36"/>
    <mergeCell ref="N37:P37"/>
    <mergeCell ref="A38:C38"/>
    <mergeCell ref="A40:C40"/>
    <mergeCell ref="E40:G40"/>
    <mergeCell ref="K40:M40"/>
    <mergeCell ref="N40:P40"/>
    <mergeCell ref="A41:C41"/>
    <mergeCell ref="E41:G41"/>
    <mergeCell ref="K41:M41"/>
    <mergeCell ref="A45:C45"/>
    <mergeCell ref="E45:G45"/>
    <mergeCell ref="K45:M45"/>
    <mergeCell ref="N45:P45"/>
    <mergeCell ref="A44:C44"/>
    <mergeCell ref="E44:G44"/>
    <mergeCell ref="K44:M44"/>
    <mergeCell ref="N44:P44"/>
    <mergeCell ref="E42:G42"/>
    <mergeCell ref="K42:M42"/>
    <mergeCell ref="N42:P42"/>
    <mergeCell ref="A43:C43"/>
    <mergeCell ref="E43:G43"/>
    <mergeCell ref="K43:M43"/>
    <mergeCell ref="N43:P43"/>
    <mergeCell ref="A46:C46"/>
    <mergeCell ref="E46:G46"/>
    <mergeCell ref="K46:M46"/>
    <mergeCell ref="N46:P46"/>
    <mergeCell ref="A47:C47"/>
    <mergeCell ref="E47:G47"/>
    <mergeCell ref="K47:M47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A50:C50"/>
    <mergeCell ref="E50:G50"/>
    <mergeCell ref="K50:M50"/>
    <mergeCell ref="N50:P50"/>
    <mergeCell ref="A53:C53"/>
    <mergeCell ref="E53:G53"/>
    <mergeCell ref="K53:M53"/>
    <mergeCell ref="N53:P53"/>
    <mergeCell ref="A51:C51"/>
    <mergeCell ref="A54:C54"/>
    <mergeCell ref="E54:G54"/>
    <mergeCell ref="K54:M54"/>
    <mergeCell ref="N54:P54"/>
    <mergeCell ref="E51:G51"/>
    <mergeCell ref="K51:M51"/>
    <mergeCell ref="N51:P51"/>
    <mergeCell ref="A52:C52"/>
    <mergeCell ref="E52:G52"/>
    <mergeCell ref="K52:M52"/>
    <mergeCell ref="N52:P52"/>
    <mergeCell ref="A58:C58"/>
    <mergeCell ref="E58:G58"/>
    <mergeCell ref="K58:M58"/>
    <mergeCell ref="N58:P58"/>
    <mergeCell ref="A59:C59"/>
    <mergeCell ref="E59:G59"/>
    <mergeCell ref="K59:M59"/>
    <mergeCell ref="N59:P59"/>
    <mergeCell ref="A63:C63"/>
    <mergeCell ref="E63:G63"/>
    <mergeCell ref="A60:C60"/>
    <mergeCell ref="E60:G60"/>
    <mergeCell ref="K60:M60"/>
    <mergeCell ref="N60:P60"/>
    <mergeCell ref="A61:C61"/>
    <mergeCell ref="E61:G61"/>
    <mergeCell ref="K61:M61"/>
    <mergeCell ref="N61:P61"/>
    <mergeCell ref="A62:C62"/>
    <mergeCell ref="E62:G62"/>
    <mergeCell ref="K62:M62"/>
    <mergeCell ref="N62:P62"/>
    <mergeCell ref="N63:P63"/>
    <mergeCell ref="A55:C55"/>
    <mergeCell ref="E55:G55"/>
    <mergeCell ref="K55:M55"/>
    <mergeCell ref="N55:P55"/>
    <mergeCell ref="A56:C56"/>
    <mergeCell ref="E56:G56"/>
    <mergeCell ref="K56:M56"/>
    <mergeCell ref="N56:P56"/>
    <mergeCell ref="A57:C57"/>
    <mergeCell ref="E57:G57"/>
    <mergeCell ref="K57:M57"/>
    <mergeCell ref="N57:P57"/>
    <mergeCell ref="K65:M65"/>
    <mergeCell ref="N65:P65"/>
    <mergeCell ref="A72:C72"/>
    <mergeCell ref="E72:G72"/>
    <mergeCell ref="K72:M72"/>
    <mergeCell ref="N72:P72"/>
    <mergeCell ref="K66:M66"/>
    <mergeCell ref="N66:P66"/>
    <mergeCell ref="A67:C67"/>
    <mergeCell ref="E67:G67"/>
    <mergeCell ref="K67:M67"/>
    <mergeCell ref="N67:P67"/>
    <mergeCell ref="A69:C69"/>
    <mergeCell ref="E69:G69"/>
    <mergeCell ref="K69:M69"/>
    <mergeCell ref="N69:P69"/>
    <mergeCell ref="G1:K1"/>
    <mergeCell ref="G3:K3"/>
    <mergeCell ref="A4:I4"/>
    <mergeCell ref="A70:C70"/>
    <mergeCell ref="E70:G70"/>
    <mergeCell ref="K70:M70"/>
    <mergeCell ref="N70:P70"/>
    <mergeCell ref="A71:C71"/>
    <mergeCell ref="E71:G71"/>
    <mergeCell ref="K71:M71"/>
    <mergeCell ref="N71:P71"/>
    <mergeCell ref="A68:C68"/>
    <mergeCell ref="E68:G68"/>
    <mergeCell ref="K68:M68"/>
    <mergeCell ref="N68:P68"/>
    <mergeCell ref="A66:C66"/>
    <mergeCell ref="E66:G66"/>
    <mergeCell ref="K63:M63"/>
    <mergeCell ref="A64:C64"/>
    <mergeCell ref="E64:G64"/>
    <mergeCell ref="K64:M64"/>
    <mergeCell ref="N64:P64"/>
    <mergeCell ref="A65:C65"/>
    <mergeCell ref="E65:G65"/>
  </mergeCells>
  <pageMargins left="0.43307086614173229" right="3.937007874015748E-2" top="0.15748031496062992" bottom="0.19685039370078741" header="0.31496062992125984" footer="0.31496062992125984"/>
  <pageSetup paperSize="9" scale="9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opLeftCell="A4" workbookViewId="0">
      <selection activeCell="Q14" sqref="Q14"/>
    </sheetView>
  </sheetViews>
  <sheetFormatPr defaultRowHeight="14.25" x14ac:dyDescent="0.2"/>
  <cols>
    <col min="1" max="1" width="0.85546875" style="188" customWidth="1"/>
    <col min="2" max="2" width="22.28515625" style="188" customWidth="1"/>
    <col min="3" max="3" width="0.7109375" style="188" customWidth="1"/>
    <col min="4" max="4" width="0.42578125" style="188" customWidth="1"/>
    <col min="5" max="5" width="11.140625" style="188" customWidth="1"/>
    <col min="6" max="6" width="7.5703125" style="188" customWidth="1"/>
    <col min="7" max="7" width="9.28515625" style="188" customWidth="1"/>
    <col min="8" max="8" width="0" style="188" hidden="1" customWidth="1"/>
    <col min="9" max="9" width="0.140625" style="188" customWidth="1"/>
    <col min="10" max="10" width="1.42578125" style="188" customWidth="1"/>
    <col min="11" max="11" width="0.85546875" style="188" customWidth="1"/>
    <col min="12" max="12" width="17.28515625" style="188" customWidth="1"/>
    <col min="13" max="13" width="0.140625" style="188" customWidth="1"/>
    <col min="14" max="14" width="19.5703125" style="188" customWidth="1"/>
    <col min="15" max="15" width="0.140625" style="188" customWidth="1"/>
    <col min="16" max="16" width="17.42578125" style="188" customWidth="1"/>
    <col min="17" max="17" width="38.7109375" style="188" customWidth="1"/>
    <col min="18" max="18" width="15.85546875" style="188" customWidth="1"/>
    <col min="19" max="19" width="0.28515625" style="188" customWidth="1"/>
    <col min="20" max="16384" width="9.140625" style="188"/>
  </cols>
  <sheetData>
    <row r="1" spans="1:19" ht="18" customHeight="1" x14ac:dyDescent="0.2">
      <c r="A1" s="280" t="s">
        <v>250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02"/>
      <c r="P1" s="202"/>
      <c r="Q1" s="202"/>
      <c r="R1" s="202"/>
      <c r="S1" s="202"/>
    </row>
    <row r="2" spans="1:19" ht="14.25" customHeight="1" x14ac:dyDescent="0.2">
      <c r="A2" s="280" t="s">
        <v>487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02"/>
      <c r="P2" s="202"/>
      <c r="Q2" s="202"/>
      <c r="R2" s="202"/>
      <c r="S2" s="202"/>
    </row>
    <row r="3" spans="1:19" ht="14.25" customHeight="1" x14ac:dyDescent="0.2">
      <c r="A3" s="278" t="s">
        <v>731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02"/>
      <c r="P3" s="202"/>
      <c r="Q3" s="202"/>
      <c r="R3" s="202"/>
      <c r="S3" s="202"/>
    </row>
    <row r="4" spans="1:19" x14ac:dyDescent="0.2">
      <c r="A4" s="189"/>
      <c r="B4" s="190"/>
      <c r="C4" s="190"/>
      <c r="D4" s="190"/>
      <c r="E4" s="190"/>
      <c r="F4" s="190"/>
      <c r="G4" s="191"/>
      <c r="I4" s="390" t="s">
        <v>165</v>
      </c>
      <c r="J4" s="405"/>
      <c r="K4" s="405"/>
      <c r="L4" s="402"/>
      <c r="M4" s="251" t="s">
        <v>42</v>
      </c>
      <c r="N4" s="271"/>
    </row>
    <row r="5" spans="1:19" x14ac:dyDescent="0.2">
      <c r="A5" s="194"/>
      <c r="B5" s="193"/>
      <c r="C5" s="193"/>
      <c r="D5" s="193"/>
      <c r="E5" s="193"/>
      <c r="F5" s="193"/>
      <c r="G5" s="192"/>
      <c r="I5" s="380" t="s">
        <v>355</v>
      </c>
      <c r="J5" s="423"/>
      <c r="K5" s="423"/>
      <c r="L5" s="424"/>
      <c r="M5" s="403"/>
      <c r="N5" s="388"/>
    </row>
    <row r="6" spans="1:19" x14ac:dyDescent="0.2">
      <c r="A6" s="194"/>
      <c r="B6" s="193"/>
      <c r="C6" s="193"/>
      <c r="D6" s="193"/>
      <c r="E6" s="193"/>
      <c r="F6" s="193"/>
      <c r="G6" s="192"/>
      <c r="I6" s="421" t="s">
        <v>176</v>
      </c>
      <c r="J6" s="270"/>
      <c r="K6" s="270"/>
      <c r="L6" s="271"/>
      <c r="M6" s="403"/>
      <c r="N6" s="388"/>
    </row>
    <row r="7" spans="1:19" x14ac:dyDescent="0.2">
      <c r="A7" s="194"/>
      <c r="B7" s="193"/>
      <c r="C7" s="193"/>
      <c r="D7" s="193"/>
      <c r="E7" s="193"/>
      <c r="F7" s="356" t="s">
        <v>359</v>
      </c>
      <c r="G7" s="420"/>
      <c r="I7" s="403"/>
      <c r="J7" s="250"/>
      <c r="K7" s="250"/>
      <c r="L7" s="388"/>
      <c r="M7" s="403"/>
      <c r="N7" s="388"/>
    </row>
    <row r="8" spans="1:19" x14ac:dyDescent="0.2">
      <c r="A8" s="194"/>
      <c r="B8" s="193"/>
      <c r="C8" s="193"/>
      <c r="D8" s="193"/>
      <c r="E8" s="193"/>
      <c r="F8" s="193"/>
      <c r="G8" s="192"/>
      <c r="I8" s="403"/>
      <c r="J8" s="250"/>
      <c r="K8" s="250"/>
      <c r="L8" s="388"/>
      <c r="M8" s="403"/>
      <c r="N8" s="388"/>
    </row>
    <row r="9" spans="1:19" ht="14.25" hidden="1" customHeight="1" x14ac:dyDescent="0.2">
      <c r="A9" s="341" t="s">
        <v>360</v>
      </c>
      <c r="B9" s="406"/>
      <c r="C9" s="193"/>
      <c r="D9" s="193"/>
      <c r="E9" s="193"/>
      <c r="F9" s="193"/>
      <c r="G9" s="192"/>
      <c r="I9" s="395"/>
      <c r="J9" s="397"/>
      <c r="K9" s="397"/>
      <c r="L9" s="396"/>
      <c r="M9" s="403"/>
      <c r="N9" s="388"/>
    </row>
    <row r="10" spans="1:19" x14ac:dyDescent="0.2">
      <c r="A10" s="403"/>
      <c r="B10" s="406"/>
      <c r="C10" s="193"/>
      <c r="D10" s="193"/>
      <c r="E10" s="193"/>
      <c r="F10" s="193"/>
      <c r="G10" s="192"/>
      <c r="I10" s="422" t="s">
        <v>368</v>
      </c>
      <c r="J10" s="394"/>
      <c r="K10" s="394"/>
      <c r="L10" s="392"/>
      <c r="M10" s="403"/>
      <c r="N10" s="388"/>
    </row>
    <row r="11" spans="1:19" x14ac:dyDescent="0.2">
      <c r="A11" s="195"/>
      <c r="B11" s="196"/>
      <c r="C11" s="196"/>
      <c r="D11" s="196"/>
      <c r="E11" s="196"/>
      <c r="F11" s="196"/>
      <c r="G11" s="197"/>
      <c r="I11" s="393"/>
      <c r="J11" s="273"/>
      <c r="K11" s="273"/>
      <c r="L11" s="274"/>
      <c r="M11" s="393"/>
      <c r="N11" s="274"/>
    </row>
    <row r="12" spans="1:19" x14ac:dyDescent="0.2">
      <c r="A12" s="415" t="s">
        <v>255</v>
      </c>
      <c r="B12" s="378" t="s">
        <v>44</v>
      </c>
      <c r="C12" s="271"/>
      <c r="D12" s="200" t="s">
        <v>255</v>
      </c>
      <c r="E12" s="411" t="s">
        <v>205</v>
      </c>
      <c r="F12" s="412"/>
      <c r="G12" s="201" t="s">
        <v>471</v>
      </c>
      <c r="I12" s="426">
        <v>0</v>
      </c>
      <c r="J12" s="252"/>
      <c r="K12" s="252"/>
      <c r="L12" s="253"/>
      <c r="M12" s="426">
        <v>0</v>
      </c>
      <c r="N12" s="253"/>
    </row>
    <row r="13" spans="1:19" ht="18" customHeight="1" x14ac:dyDescent="0.2">
      <c r="A13" s="416"/>
      <c r="B13" s="389"/>
      <c r="C13" s="274"/>
      <c r="D13" s="413" t="s">
        <v>99</v>
      </c>
      <c r="E13" s="252"/>
      <c r="F13" s="252"/>
      <c r="G13" s="253"/>
      <c r="I13" s="426">
        <v>0</v>
      </c>
      <c r="J13" s="252"/>
      <c r="K13" s="252"/>
      <c r="L13" s="253"/>
      <c r="M13" s="426">
        <v>0</v>
      </c>
      <c r="N13" s="253"/>
    </row>
    <row r="14" spans="1:19" ht="18" customHeight="1" x14ac:dyDescent="0.2">
      <c r="A14" s="417"/>
      <c r="B14" s="413" t="s">
        <v>377</v>
      </c>
      <c r="C14" s="252"/>
      <c r="D14" s="252"/>
      <c r="E14" s="252"/>
      <c r="F14" s="252"/>
      <c r="G14" s="253"/>
      <c r="I14" s="426">
        <v>16292663</v>
      </c>
      <c r="J14" s="252"/>
      <c r="K14" s="252"/>
      <c r="L14" s="253"/>
      <c r="M14" s="426">
        <v>16292663</v>
      </c>
      <c r="N14" s="253"/>
    </row>
    <row r="15" spans="1:19" ht="0" hidden="1" customHeight="1" x14ac:dyDescent="0.2"/>
    <row r="16" spans="1:19" ht="14.25" customHeight="1" x14ac:dyDescent="0.2"/>
    <row r="17" spans="1:15" x14ac:dyDescent="0.2">
      <c r="N17" s="319" t="s">
        <v>255</v>
      </c>
      <c r="O17" s="250"/>
    </row>
    <row r="18" spans="1:15" x14ac:dyDescent="0.2">
      <c r="N18" s="250"/>
      <c r="O18" s="250"/>
    </row>
    <row r="19" spans="1:15" x14ac:dyDescent="0.2">
      <c r="A19" s="316" t="s">
        <v>404</v>
      </c>
      <c r="B19" s="252"/>
      <c r="C19" s="252"/>
      <c r="D19" s="252"/>
      <c r="E19" s="252"/>
      <c r="F19" s="252"/>
      <c r="G19" s="252"/>
      <c r="H19" s="252"/>
      <c r="I19" s="253"/>
      <c r="J19" s="315">
        <v>0</v>
      </c>
      <c r="K19" s="252"/>
      <c r="L19" s="252"/>
      <c r="M19" s="253"/>
      <c r="N19" s="315">
        <v>0</v>
      </c>
      <c r="O19" s="253"/>
    </row>
    <row r="20" spans="1:15" x14ac:dyDescent="0.2">
      <c r="A20" s="316" t="s">
        <v>405</v>
      </c>
      <c r="B20" s="252"/>
      <c r="C20" s="252"/>
      <c r="D20" s="252"/>
      <c r="E20" s="252"/>
      <c r="F20" s="252"/>
      <c r="G20" s="252"/>
      <c r="H20" s="252"/>
      <c r="I20" s="253"/>
      <c r="J20" s="315">
        <v>16292663</v>
      </c>
      <c r="K20" s="252"/>
      <c r="L20" s="252"/>
      <c r="M20" s="253"/>
      <c r="N20" s="315">
        <v>16292663</v>
      </c>
      <c r="O20" s="253"/>
    </row>
    <row r="27" spans="1:15" x14ac:dyDescent="0.2">
      <c r="L27" s="188" t="s">
        <v>125</v>
      </c>
    </row>
  </sheetData>
  <mergeCells count="28">
    <mergeCell ref="A20:I20"/>
    <mergeCell ref="J20:M20"/>
    <mergeCell ref="N20:O20"/>
    <mergeCell ref="A1:N1"/>
    <mergeCell ref="A2:N2"/>
    <mergeCell ref="A3:N3"/>
    <mergeCell ref="I14:L14"/>
    <mergeCell ref="M14:N14"/>
    <mergeCell ref="N17:O18"/>
    <mergeCell ref="A19:I19"/>
    <mergeCell ref="J19:M19"/>
    <mergeCell ref="N19:O19"/>
    <mergeCell ref="I4:L4"/>
    <mergeCell ref="M4:N11"/>
    <mergeCell ref="I5:L5"/>
    <mergeCell ref="I6:L9"/>
    <mergeCell ref="F7:G7"/>
    <mergeCell ref="A9:B10"/>
    <mergeCell ref="I10:L11"/>
    <mergeCell ref="A12:A14"/>
    <mergeCell ref="B12:C13"/>
    <mergeCell ref="E12:F12"/>
    <mergeCell ref="I12:L12"/>
    <mergeCell ref="M12:N12"/>
    <mergeCell ref="D13:G13"/>
    <mergeCell ref="I13:L13"/>
    <mergeCell ref="M13:N13"/>
    <mergeCell ref="B14:G14"/>
  </mergeCells>
  <pageMargins left="0.7" right="0.7" top="0.75" bottom="0.75" header="0.3" footer="0.3"/>
  <pageSetup paperSize="9" scale="9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55" zoomScaleNormal="100" workbookViewId="0">
      <selection activeCell="G74" sqref="G74"/>
    </sheetView>
  </sheetViews>
  <sheetFormatPr defaultRowHeight="14.25" x14ac:dyDescent="0.2"/>
  <cols>
    <col min="1" max="1" width="28.42578125" style="198" customWidth="1"/>
    <col min="2" max="2" width="21.28515625" style="198" customWidth="1"/>
    <col min="3" max="3" width="0.28515625" style="198" hidden="1" customWidth="1"/>
    <col min="4" max="4" width="1.42578125" style="198" hidden="1" customWidth="1"/>
    <col min="5" max="5" width="12.7109375" style="198" customWidth="1"/>
    <col min="6" max="6" width="14.140625" style="198" customWidth="1"/>
    <col min="7" max="7" width="5.7109375" style="198" customWidth="1"/>
    <col min="8" max="8" width="1.28515625" style="198" customWidth="1"/>
    <col min="9" max="9" width="15.85546875" style="198" customWidth="1"/>
    <col min="10" max="10" width="0.5703125" style="198" customWidth="1"/>
    <col min="11" max="16384" width="9.140625" style="198"/>
  </cols>
  <sheetData>
    <row r="1" spans="1:10" x14ac:dyDescent="0.2">
      <c r="A1" s="280" t="s">
        <v>310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x14ac:dyDescent="0.2">
      <c r="A2" s="278" t="s">
        <v>250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x14ac:dyDescent="0.2">
      <c r="A3" s="249" t="s">
        <v>689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0" x14ac:dyDescent="0.2">
      <c r="A4" s="251" t="s">
        <v>50</v>
      </c>
      <c r="B4" s="252"/>
      <c r="C4" s="252"/>
      <c r="D4" s="253"/>
      <c r="E4" s="199" t="s">
        <v>0</v>
      </c>
      <c r="F4" s="251" t="s">
        <v>493</v>
      </c>
      <c r="G4" s="253"/>
      <c r="H4" s="251" t="s">
        <v>494</v>
      </c>
      <c r="I4" s="252"/>
      <c r="J4" s="253"/>
    </row>
    <row r="5" spans="1:10" x14ac:dyDescent="0.2">
      <c r="A5" s="279" t="s">
        <v>495</v>
      </c>
      <c r="B5" s="252"/>
      <c r="C5" s="252"/>
      <c r="D5" s="253"/>
      <c r="E5" s="218" t="s">
        <v>496</v>
      </c>
      <c r="F5" s="277">
        <v>811917.59</v>
      </c>
      <c r="G5" s="253"/>
      <c r="H5" s="277">
        <v>0</v>
      </c>
      <c r="I5" s="252"/>
      <c r="J5" s="253"/>
    </row>
    <row r="6" spans="1:10" x14ac:dyDescent="0.2">
      <c r="A6" s="279" t="s">
        <v>497</v>
      </c>
      <c r="B6" s="252"/>
      <c r="C6" s="252"/>
      <c r="D6" s="253"/>
      <c r="E6" s="218" t="s">
        <v>496</v>
      </c>
      <c r="F6" s="277">
        <v>3024209.98</v>
      </c>
      <c r="G6" s="253"/>
      <c r="H6" s="277">
        <v>0</v>
      </c>
      <c r="I6" s="252"/>
      <c r="J6" s="253"/>
    </row>
    <row r="7" spans="1:10" x14ac:dyDescent="0.2">
      <c r="A7" s="279" t="s">
        <v>498</v>
      </c>
      <c r="B7" s="252"/>
      <c r="C7" s="252"/>
      <c r="D7" s="253"/>
      <c r="E7" s="218" t="s">
        <v>496</v>
      </c>
      <c r="F7" s="277">
        <v>1025397.06</v>
      </c>
      <c r="G7" s="253"/>
      <c r="H7" s="277">
        <v>0</v>
      </c>
      <c r="I7" s="252"/>
      <c r="J7" s="253"/>
    </row>
    <row r="8" spans="1:10" x14ac:dyDescent="0.2">
      <c r="A8" s="279" t="s">
        <v>499</v>
      </c>
      <c r="B8" s="252"/>
      <c r="C8" s="252"/>
      <c r="D8" s="253"/>
      <c r="E8" s="218" t="s">
        <v>500</v>
      </c>
      <c r="F8" s="277">
        <v>9556271.4499999993</v>
      </c>
      <c r="G8" s="253"/>
      <c r="H8" s="277">
        <v>0</v>
      </c>
      <c r="I8" s="252"/>
      <c r="J8" s="253"/>
    </row>
    <row r="9" spans="1:10" x14ac:dyDescent="0.2">
      <c r="A9" s="279" t="s">
        <v>501</v>
      </c>
      <c r="B9" s="252"/>
      <c r="C9" s="252"/>
      <c r="D9" s="253"/>
      <c r="E9" s="218" t="s">
        <v>500</v>
      </c>
      <c r="F9" s="277">
        <v>10145887.380000001</v>
      </c>
      <c r="G9" s="253"/>
      <c r="H9" s="277">
        <v>0</v>
      </c>
      <c r="I9" s="252"/>
      <c r="J9" s="253"/>
    </row>
    <row r="10" spans="1:10" x14ac:dyDescent="0.2">
      <c r="A10" s="279" t="s">
        <v>502</v>
      </c>
      <c r="B10" s="252"/>
      <c r="C10" s="252"/>
      <c r="D10" s="253"/>
      <c r="E10" s="218" t="s">
        <v>500</v>
      </c>
      <c r="F10" s="277">
        <v>3062563.54</v>
      </c>
      <c r="G10" s="253"/>
      <c r="H10" s="277">
        <v>0</v>
      </c>
      <c r="I10" s="252"/>
      <c r="J10" s="253"/>
    </row>
    <row r="11" spans="1:10" x14ac:dyDescent="0.2">
      <c r="A11" s="279" t="s">
        <v>690</v>
      </c>
      <c r="B11" s="252"/>
      <c r="C11" s="252"/>
      <c r="D11" s="253"/>
      <c r="E11" s="218" t="s">
        <v>691</v>
      </c>
      <c r="F11" s="277">
        <v>734888.99</v>
      </c>
      <c r="G11" s="253"/>
      <c r="H11" s="277">
        <v>0</v>
      </c>
      <c r="I11" s="252"/>
      <c r="J11" s="253"/>
    </row>
    <row r="12" spans="1:10" x14ac:dyDescent="0.2">
      <c r="A12" s="279" t="s">
        <v>149</v>
      </c>
      <c r="B12" s="252"/>
      <c r="C12" s="252"/>
      <c r="D12" s="253"/>
      <c r="E12" s="218" t="s">
        <v>503</v>
      </c>
      <c r="F12" s="277">
        <v>17826.86</v>
      </c>
      <c r="G12" s="253"/>
      <c r="H12" s="277">
        <v>0</v>
      </c>
      <c r="I12" s="252"/>
      <c r="J12" s="253"/>
    </row>
    <row r="13" spans="1:10" x14ac:dyDescent="0.2">
      <c r="A13" s="279" t="s">
        <v>311</v>
      </c>
      <c r="B13" s="252"/>
      <c r="C13" s="252"/>
      <c r="D13" s="253"/>
      <c r="E13" s="218" t="s">
        <v>601</v>
      </c>
      <c r="F13" s="277">
        <v>51695</v>
      </c>
      <c r="G13" s="253"/>
      <c r="H13" s="277">
        <v>0</v>
      </c>
      <c r="I13" s="252"/>
      <c r="J13" s="253"/>
    </row>
    <row r="14" spans="1:10" x14ac:dyDescent="0.2">
      <c r="A14" s="279" t="s">
        <v>275</v>
      </c>
      <c r="B14" s="252"/>
      <c r="C14" s="252"/>
      <c r="D14" s="253"/>
      <c r="E14" s="218" t="s">
        <v>504</v>
      </c>
      <c r="F14" s="277">
        <v>141025</v>
      </c>
      <c r="G14" s="253"/>
      <c r="H14" s="277">
        <v>0</v>
      </c>
      <c r="I14" s="252"/>
      <c r="J14" s="253"/>
    </row>
    <row r="15" spans="1:10" x14ac:dyDescent="0.2">
      <c r="A15" s="279" t="s">
        <v>345</v>
      </c>
      <c r="B15" s="252"/>
      <c r="C15" s="252"/>
      <c r="D15" s="253"/>
      <c r="E15" s="218" t="s">
        <v>505</v>
      </c>
      <c r="F15" s="277">
        <v>68000</v>
      </c>
      <c r="G15" s="253"/>
      <c r="H15" s="277">
        <v>0</v>
      </c>
      <c r="I15" s="252"/>
      <c r="J15" s="253"/>
    </row>
    <row r="16" spans="1:10" x14ac:dyDescent="0.2">
      <c r="A16" s="279" t="s">
        <v>156</v>
      </c>
      <c r="B16" s="252"/>
      <c r="C16" s="252"/>
      <c r="D16" s="253"/>
      <c r="E16" s="218" t="s">
        <v>506</v>
      </c>
      <c r="F16" s="277">
        <v>0</v>
      </c>
      <c r="G16" s="253"/>
      <c r="H16" s="277">
        <v>66941</v>
      </c>
      <c r="I16" s="252"/>
      <c r="J16" s="253"/>
    </row>
    <row r="17" spans="1:10" x14ac:dyDescent="0.2">
      <c r="A17" s="279" t="s">
        <v>277</v>
      </c>
      <c r="B17" s="252"/>
      <c r="C17" s="252"/>
      <c r="D17" s="253"/>
      <c r="E17" s="218" t="s">
        <v>507</v>
      </c>
      <c r="F17" s="277">
        <v>0</v>
      </c>
      <c r="G17" s="253"/>
      <c r="H17" s="277">
        <v>13052.39</v>
      </c>
      <c r="I17" s="252"/>
      <c r="J17" s="253"/>
    </row>
    <row r="18" spans="1:10" x14ac:dyDescent="0.2">
      <c r="A18" s="279" t="s">
        <v>279</v>
      </c>
      <c r="B18" s="252"/>
      <c r="C18" s="252"/>
      <c r="D18" s="253"/>
      <c r="E18" s="218" t="s">
        <v>508</v>
      </c>
      <c r="F18" s="277">
        <v>0</v>
      </c>
      <c r="G18" s="253"/>
      <c r="H18" s="277">
        <v>6115.3</v>
      </c>
      <c r="I18" s="252"/>
      <c r="J18" s="253"/>
    </row>
    <row r="19" spans="1:10" x14ac:dyDescent="0.2">
      <c r="A19" s="279" t="s">
        <v>281</v>
      </c>
      <c r="B19" s="252"/>
      <c r="C19" s="252"/>
      <c r="D19" s="253"/>
      <c r="E19" s="218" t="s">
        <v>509</v>
      </c>
      <c r="F19" s="277">
        <v>0</v>
      </c>
      <c r="G19" s="253"/>
      <c r="H19" s="277">
        <v>7338.36</v>
      </c>
      <c r="I19" s="252"/>
      <c r="J19" s="253"/>
    </row>
    <row r="20" spans="1:10" x14ac:dyDescent="0.2">
      <c r="A20" s="279" t="s">
        <v>283</v>
      </c>
      <c r="B20" s="252"/>
      <c r="C20" s="252"/>
      <c r="D20" s="253"/>
      <c r="E20" s="218" t="s">
        <v>510</v>
      </c>
      <c r="F20" s="277">
        <v>0</v>
      </c>
      <c r="G20" s="253"/>
      <c r="H20" s="277">
        <v>402378</v>
      </c>
      <c r="I20" s="252"/>
      <c r="J20" s="253"/>
    </row>
    <row r="21" spans="1:10" x14ac:dyDescent="0.2">
      <c r="A21" s="279" t="s">
        <v>285</v>
      </c>
      <c r="B21" s="252"/>
      <c r="C21" s="252"/>
      <c r="D21" s="253"/>
      <c r="E21" s="218" t="s">
        <v>511</v>
      </c>
      <c r="F21" s="277">
        <v>0</v>
      </c>
      <c r="G21" s="253"/>
      <c r="H21" s="277">
        <v>8532</v>
      </c>
      <c r="I21" s="252"/>
      <c r="J21" s="253"/>
    </row>
    <row r="22" spans="1:10" x14ac:dyDescent="0.2">
      <c r="A22" s="279" t="s">
        <v>314</v>
      </c>
      <c r="B22" s="252"/>
      <c r="C22" s="252"/>
      <c r="D22" s="253"/>
      <c r="E22" s="218" t="s">
        <v>692</v>
      </c>
      <c r="F22" s="277">
        <v>0</v>
      </c>
      <c r="G22" s="253"/>
      <c r="H22" s="277">
        <f>26260+55015</f>
        <v>81275</v>
      </c>
      <c r="I22" s="252"/>
      <c r="J22" s="253"/>
    </row>
    <row r="23" spans="1:10" x14ac:dyDescent="0.2">
      <c r="A23" s="279" t="s">
        <v>572</v>
      </c>
      <c r="B23" s="252"/>
      <c r="C23" s="252"/>
      <c r="D23" s="253"/>
      <c r="E23" s="218" t="s">
        <v>579</v>
      </c>
      <c r="F23" s="277">
        <v>0</v>
      </c>
      <c r="G23" s="253"/>
      <c r="H23" s="277">
        <v>24047.3</v>
      </c>
      <c r="I23" s="252"/>
      <c r="J23" s="253"/>
    </row>
    <row r="24" spans="1:10" x14ac:dyDescent="0.2">
      <c r="A24" s="279" t="s">
        <v>287</v>
      </c>
      <c r="B24" s="252"/>
      <c r="C24" s="252"/>
      <c r="D24" s="253"/>
      <c r="E24" s="218" t="s">
        <v>512</v>
      </c>
      <c r="F24" s="277">
        <v>0</v>
      </c>
      <c r="G24" s="253"/>
      <c r="H24" s="277">
        <v>856440.29</v>
      </c>
      <c r="I24" s="252"/>
      <c r="J24" s="253"/>
    </row>
    <row r="25" spans="1:10" x14ac:dyDescent="0.2">
      <c r="A25" s="279" t="s">
        <v>9</v>
      </c>
      <c r="B25" s="252"/>
      <c r="C25" s="252"/>
      <c r="D25" s="253"/>
      <c r="E25" s="218" t="s">
        <v>513</v>
      </c>
      <c r="F25" s="277">
        <v>0</v>
      </c>
      <c r="G25" s="253"/>
      <c r="H25" s="277">
        <v>4433723.41</v>
      </c>
      <c r="I25" s="252"/>
      <c r="J25" s="253"/>
    </row>
    <row r="26" spans="1:10" x14ac:dyDescent="0.2">
      <c r="A26" s="279" t="s">
        <v>316</v>
      </c>
      <c r="B26" s="252"/>
      <c r="C26" s="252"/>
      <c r="D26" s="253"/>
      <c r="E26" s="218" t="s">
        <v>514</v>
      </c>
      <c r="F26" s="277">
        <v>0</v>
      </c>
      <c r="G26" s="253"/>
      <c r="H26" s="277">
        <v>11542440.140000001</v>
      </c>
      <c r="I26" s="252"/>
      <c r="J26" s="253"/>
    </row>
    <row r="27" spans="1:10" x14ac:dyDescent="0.2">
      <c r="A27" s="279" t="s">
        <v>108</v>
      </c>
      <c r="B27" s="252"/>
      <c r="C27" s="252"/>
      <c r="D27" s="253"/>
      <c r="E27" s="218" t="s">
        <v>515</v>
      </c>
      <c r="F27" s="277">
        <v>0</v>
      </c>
      <c r="G27" s="253"/>
      <c r="H27" s="277">
        <v>45553</v>
      </c>
      <c r="I27" s="252"/>
      <c r="J27" s="253"/>
    </row>
    <row r="28" spans="1:10" x14ac:dyDescent="0.2">
      <c r="A28" s="279" t="s">
        <v>109</v>
      </c>
      <c r="B28" s="252"/>
      <c r="C28" s="252"/>
      <c r="D28" s="253"/>
      <c r="E28" s="218" t="s">
        <v>516</v>
      </c>
      <c r="F28" s="277">
        <v>0</v>
      </c>
      <c r="G28" s="253"/>
      <c r="H28" s="277">
        <v>113464.02</v>
      </c>
      <c r="I28" s="252"/>
      <c r="J28" s="253"/>
    </row>
    <row r="29" spans="1:10" x14ac:dyDescent="0.2">
      <c r="A29" s="279" t="s">
        <v>110</v>
      </c>
      <c r="B29" s="252"/>
      <c r="C29" s="252"/>
      <c r="D29" s="253"/>
      <c r="E29" s="218" t="s">
        <v>517</v>
      </c>
      <c r="F29" s="277">
        <v>0</v>
      </c>
      <c r="G29" s="253"/>
      <c r="H29" s="277">
        <v>2600</v>
      </c>
      <c r="I29" s="252"/>
      <c r="J29" s="253"/>
    </row>
    <row r="30" spans="1:10" x14ac:dyDescent="0.2">
      <c r="A30" s="279" t="s">
        <v>425</v>
      </c>
      <c r="B30" s="252"/>
      <c r="C30" s="252"/>
      <c r="D30" s="253"/>
      <c r="E30" s="218" t="s">
        <v>518</v>
      </c>
      <c r="F30" s="277">
        <v>0</v>
      </c>
      <c r="G30" s="253"/>
      <c r="H30" s="277">
        <v>244</v>
      </c>
      <c r="I30" s="252"/>
      <c r="J30" s="253"/>
    </row>
    <row r="31" spans="1:10" x14ac:dyDescent="0.2">
      <c r="A31" s="279" t="s">
        <v>111</v>
      </c>
      <c r="B31" s="252"/>
      <c r="C31" s="252"/>
      <c r="D31" s="253"/>
      <c r="E31" s="218" t="s">
        <v>519</v>
      </c>
      <c r="F31" s="277">
        <v>0</v>
      </c>
      <c r="G31" s="253"/>
      <c r="H31" s="277">
        <v>940</v>
      </c>
      <c r="I31" s="252"/>
      <c r="J31" s="253"/>
    </row>
    <row r="32" spans="1:10" x14ac:dyDescent="0.2">
      <c r="A32" s="279" t="s">
        <v>112</v>
      </c>
      <c r="B32" s="252"/>
      <c r="C32" s="252"/>
      <c r="D32" s="253"/>
      <c r="E32" s="218" t="s">
        <v>520</v>
      </c>
      <c r="F32" s="277">
        <v>0</v>
      </c>
      <c r="G32" s="253"/>
      <c r="H32" s="277">
        <v>2000</v>
      </c>
      <c r="I32" s="252"/>
      <c r="J32" s="253"/>
    </row>
    <row r="33" spans="1:10" x14ac:dyDescent="0.2">
      <c r="A33" s="279" t="s">
        <v>113</v>
      </c>
      <c r="B33" s="252"/>
      <c r="C33" s="252"/>
      <c r="D33" s="253"/>
      <c r="E33" s="218" t="s">
        <v>521</v>
      </c>
      <c r="F33" s="277">
        <v>0</v>
      </c>
      <c r="G33" s="253"/>
      <c r="H33" s="277">
        <f>110321-55015</f>
        <v>55306</v>
      </c>
      <c r="I33" s="252"/>
      <c r="J33" s="253"/>
    </row>
    <row r="34" spans="1:10" x14ac:dyDescent="0.2">
      <c r="A34" s="279" t="s">
        <v>317</v>
      </c>
      <c r="B34" s="252"/>
      <c r="C34" s="252"/>
      <c r="D34" s="253"/>
      <c r="E34" s="218" t="s">
        <v>522</v>
      </c>
      <c r="F34" s="277">
        <v>0</v>
      </c>
      <c r="G34" s="253"/>
      <c r="H34" s="277">
        <v>235629.42</v>
      </c>
      <c r="I34" s="252"/>
      <c r="J34" s="253"/>
    </row>
    <row r="35" spans="1:10" x14ac:dyDescent="0.2">
      <c r="A35" s="279" t="s">
        <v>115</v>
      </c>
      <c r="B35" s="252"/>
      <c r="C35" s="252"/>
      <c r="D35" s="253"/>
      <c r="E35" s="218" t="s">
        <v>523</v>
      </c>
      <c r="F35" s="277">
        <v>0</v>
      </c>
      <c r="G35" s="253"/>
      <c r="H35" s="277">
        <v>589670</v>
      </c>
      <c r="I35" s="252"/>
      <c r="J35" s="253"/>
    </row>
    <row r="36" spans="1:10" x14ac:dyDescent="0.2">
      <c r="A36" s="279" t="s">
        <v>329</v>
      </c>
      <c r="B36" s="252"/>
      <c r="C36" s="252"/>
      <c r="D36" s="253"/>
      <c r="E36" s="218" t="s">
        <v>524</v>
      </c>
      <c r="F36" s="277">
        <v>0</v>
      </c>
      <c r="G36" s="253"/>
      <c r="H36" s="277">
        <v>19500</v>
      </c>
      <c r="I36" s="252"/>
      <c r="J36" s="253"/>
    </row>
    <row r="37" spans="1:10" x14ac:dyDescent="0.2">
      <c r="A37" s="279" t="s">
        <v>318</v>
      </c>
      <c r="B37" s="252"/>
      <c r="C37" s="252"/>
      <c r="D37" s="253"/>
      <c r="E37" s="218" t="s">
        <v>525</v>
      </c>
      <c r="F37" s="277">
        <v>0</v>
      </c>
      <c r="G37" s="253"/>
      <c r="H37" s="277">
        <v>39600</v>
      </c>
      <c r="I37" s="252"/>
      <c r="J37" s="253"/>
    </row>
    <row r="38" spans="1:10" x14ac:dyDescent="0.2">
      <c r="A38" s="279" t="s">
        <v>234</v>
      </c>
      <c r="B38" s="252"/>
      <c r="C38" s="252"/>
      <c r="D38" s="253"/>
      <c r="E38" s="218" t="s">
        <v>526</v>
      </c>
      <c r="F38" s="277">
        <v>0</v>
      </c>
      <c r="G38" s="253"/>
      <c r="H38" s="277">
        <v>371620.18</v>
      </c>
      <c r="I38" s="252"/>
      <c r="J38" s="253"/>
    </row>
    <row r="39" spans="1:10" x14ac:dyDescent="0.2">
      <c r="A39" s="279" t="s">
        <v>319</v>
      </c>
      <c r="B39" s="252"/>
      <c r="C39" s="252"/>
      <c r="D39" s="253"/>
      <c r="E39" s="218" t="s">
        <v>527</v>
      </c>
      <c r="F39" s="277">
        <v>0</v>
      </c>
      <c r="G39" s="253"/>
      <c r="H39" s="277">
        <v>5224100.09</v>
      </c>
      <c r="I39" s="252"/>
      <c r="J39" s="253"/>
    </row>
    <row r="40" spans="1:10" x14ac:dyDescent="0.2">
      <c r="A40" s="279" t="s">
        <v>320</v>
      </c>
      <c r="B40" s="252"/>
      <c r="C40" s="252"/>
      <c r="D40" s="253"/>
      <c r="E40" s="218" t="s">
        <v>528</v>
      </c>
      <c r="F40" s="277">
        <v>0</v>
      </c>
      <c r="G40" s="253"/>
      <c r="H40" s="277">
        <v>2692231.35</v>
      </c>
      <c r="I40" s="252"/>
      <c r="J40" s="253"/>
    </row>
    <row r="41" spans="1:10" x14ac:dyDescent="0.2">
      <c r="A41" s="279" t="s">
        <v>426</v>
      </c>
      <c r="B41" s="252"/>
      <c r="C41" s="252"/>
      <c r="D41" s="253"/>
      <c r="E41" s="218" t="s">
        <v>529</v>
      </c>
      <c r="F41" s="277">
        <v>0</v>
      </c>
      <c r="G41" s="253"/>
      <c r="H41" s="277">
        <v>62766.6</v>
      </c>
      <c r="I41" s="252"/>
      <c r="J41" s="253"/>
    </row>
    <row r="42" spans="1:10" x14ac:dyDescent="0.2">
      <c r="A42" s="279" t="s">
        <v>124</v>
      </c>
      <c r="B42" s="252"/>
      <c r="C42" s="252"/>
      <c r="D42" s="253"/>
      <c r="E42" s="218" t="s">
        <v>530</v>
      </c>
      <c r="F42" s="277">
        <v>0</v>
      </c>
      <c r="G42" s="253"/>
      <c r="H42" s="277">
        <v>1422963.28</v>
      </c>
      <c r="I42" s="252"/>
      <c r="J42" s="253"/>
    </row>
    <row r="43" spans="1:10" x14ac:dyDescent="0.2">
      <c r="A43" s="279" t="s">
        <v>126</v>
      </c>
      <c r="B43" s="252"/>
      <c r="C43" s="252"/>
      <c r="D43" s="253"/>
      <c r="E43" s="218" t="s">
        <v>531</v>
      </c>
      <c r="F43" s="277">
        <v>0</v>
      </c>
      <c r="G43" s="253"/>
      <c r="H43" s="277">
        <v>2943855.94</v>
      </c>
      <c r="I43" s="252"/>
      <c r="J43" s="253"/>
    </row>
    <row r="44" spans="1:10" x14ac:dyDescent="0.2">
      <c r="A44" s="279" t="s">
        <v>152</v>
      </c>
      <c r="B44" s="252"/>
      <c r="C44" s="252"/>
      <c r="D44" s="253"/>
      <c r="E44" s="218" t="s">
        <v>532</v>
      </c>
      <c r="F44" s="277">
        <v>0</v>
      </c>
      <c r="G44" s="253"/>
      <c r="H44" s="277">
        <v>737.2</v>
      </c>
      <c r="I44" s="252"/>
      <c r="J44" s="253"/>
    </row>
    <row r="45" spans="1:10" x14ac:dyDescent="0.2">
      <c r="A45" s="279" t="s">
        <v>427</v>
      </c>
      <c r="B45" s="252"/>
      <c r="C45" s="252"/>
      <c r="D45" s="253"/>
      <c r="E45" s="218" t="s">
        <v>533</v>
      </c>
      <c r="F45" s="277">
        <v>0</v>
      </c>
      <c r="G45" s="253"/>
      <c r="H45" s="277">
        <v>6</v>
      </c>
      <c r="I45" s="252"/>
      <c r="J45" s="253"/>
    </row>
    <row r="46" spans="1:10" x14ac:dyDescent="0.2">
      <c r="A46" s="279" t="s">
        <v>127</v>
      </c>
      <c r="B46" s="252"/>
      <c r="C46" s="252"/>
      <c r="D46" s="253"/>
      <c r="E46" s="218" t="s">
        <v>534</v>
      </c>
      <c r="F46" s="277">
        <v>0</v>
      </c>
      <c r="G46" s="253"/>
      <c r="H46" s="277">
        <v>68208.86</v>
      </c>
      <c r="I46" s="252"/>
      <c r="J46" s="253"/>
    </row>
    <row r="47" spans="1:10" x14ac:dyDescent="0.2">
      <c r="A47" s="279" t="s">
        <v>128</v>
      </c>
      <c r="B47" s="252"/>
      <c r="C47" s="252"/>
      <c r="D47" s="253"/>
      <c r="E47" s="218" t="s">
        <v>535</v>
      </c>
      <c r="F47" s="277">
        <v>0</v>
      </c>
      <c r="G47" s="253"/>
      <c r="H47" s="277">
        <v>45217.53</v>
      </c>
      <c r="I47" s="252"/>
      <c r="J47" s="253"/>
    </row>
    <row r="48" spans="1:10" x14ac:dyDescent="0.2">
      <c r="A48" s="279" t="s">
        <v>140</v>
      </c>
      <c r="B48" s="252"/>
      <c r="C48" s="252"/>
      <c r="D48" s="253"/>
      <c r="E48" s="218" t="s">
        <v>536</v>
      </c>
      <c r="F48" s="277">
        <v>0</v>
      </c>
      <c r="G48" s="253"/>
      <c r="H48" s="277">
        <v>1213.75</v>
      </c>
      <c r="I48" s="252"/>
      <c r="J48" s="253"/>
    </row>
    <row r="49" spans="1:10" x14ac:dyDescent="0.2">
      <c r="A49" s="279" t="s">
        <v>321</v>
      </c>
      <c r="B49" s="252"/>
      <c r="C49" s="252"/>
      <c r="D49" s="253"/>
      <c r="E49" s="218" t="s">
        <v>537</v>
      </c>
      <c r="F49" s="277">
        <v>0</v>
      </c>
      <c r="G49" s="253"/>
      <c r="H49" s="277">
        <v>278529</v>
      </c>
      <c r="I49" s="252"/>
      <c r="J49" s="253"/>
    </row>
    <row r="50" spans="1:10" x14ac:dyDescent="0.2">
      <c r="A50" s="279" t="s">
        <v>322</v>
      </c>
      <c r="B50" s="252"/>
      <c r="C50" s="252"/>
      <c r="D50" s="253"/>
      <c r="E50" s="218" t="s">
        <v>538</v>
      </c>
      <c r="F50" s="277">
        <v>0</v>
      </c>
      <c r="G50" s="253"/>
      <c r="H50" s="277">
        <v>11054214</v>
      </c>
      <c r="I50" s="252"/>
      <c r="J50" s="253"/>
    </row>
    <row r="51" spans="1:10" x14ac:dyDescent="0.2">
      <c r="A51" s="279" t="s">
        <v>241</v>
      </c>
      <c r="B51" s="252"/>
      <c r="C51" s="252"/>
      <c r="D51" s="253"/>
      <c r="E51" s="218" t="s">
        <v>539</v>
      </c>
      <c r="F51" s="277">
        <v>0</v>
      </c>
      <c r="G51" s="253"/>
      <c r="H51" s="277">
        <v>9288340</v>
      </c>
      <c r="I51" s="252"/>
      <c r="J51" s="253"/>
    </row>
    <row r="52" spans="1:10" x14ac:dyDescent="0.2">
      <c r="A52" s="279" t="s">
        <v>428</v>
      </c>
      <c r="B52" s="252"/>
      <c r="C52" s="252"/>
      <c r="D52" s="253"/>
      <c r="E52" s="218" t="s">
        <v>540</v>
      </c>
      <c r="F52" s="277">
        <v>0</v>
      </c>
      <c r="G52" s="253"/>
      <c r="H52" s="277">
        <v>6119190</v>
      </c>
      <c r="I52" s="252"/>
      <c r="J52" s="253"/>
    </row>
    <row r="53" spans="1:10" x14ac:dyDescent="0.2">
      <c r="A53" s="279" t="s">
        <v>2</v>
      </c>
      <c r="B53" s="252"/>
      <c r="C53" s="252"/>
      <c r="D53" s="253"/>
      <c r="E53" s="218" t="s">
        <v>541</v>
      </c>
      <c r="F53" s="277">
        <v>6977072</v>
      </c>
      <c r="G53" s="253"/>
      <c r="H53" s="277">
        <v>0</v>
      </c>
      <c r="I53" s="252"/>
      <c r="J53" s="253"/>
    </row>
    <row r="54" spans="1:10" x14ac:dyDescent="0.2">
      <c r="A54" s="279" t="s">
        <v>90</v>
      </c>
      <c r="B54" s="252"/>
      <c r="C54" s="252"/>
      <c r="D54" s="253"/>
      <c r="E54" s="218" t="s">
        <v>542</v>
      </c>
      <c r="F54" s="277">
        <v>1710600</v>
      </c>
      <c r="G54" s="253"/>
      <c r="H54" s="277">
        <v>0</v>
      </c>
      <c r="I54" s="252"/>
      <c r="J54" s="253"/>
    </row>
    <row r="55" spans="1:10" x14ac:dyDescent="0.2">
      <c r="A55" s="279" t="s">
        <v>91</v>
      </c>
      <c r="B55" s="252"/>
      <c r="C55" s="252"/>
      <c r="D55" s="253"/>
      <c r="E55" s="218" t="s">
        <v>543</v>
      </c>
      <c r="F55" s="277">
        <v>6530273.7999999998</v>
      </c>
      <c r="G55" s="253"/>
      <c r="H55" s="277">
        <v>0</v>
      </c>
      <c r="I55" s="252"/>
      <c r="J55" s="253"/>
    </row>
    <row r="56" spans="1:10" x14ac:dyDescent="0.2">
      <c r="A56" s="279" t="s">
        <v>3</v>
      </c>
      <c r="B56" s="252"/>
      <c r="C56" s="252"/>
      <c r="D56" s="253"/>
      <c r="E56" s="218" t="s">
        <v>544</v>
      </c>
      <c r="F56" s="277">
        <v>155760</v>
      </c>
      <c r="G56" s="253"/>
      <c r="H56" s="277">
        <v>0</v>
      </c>
      <c r="I56" s="252"/>
      <c r="J56" s="253"/>
    </row>
    <row r="57" spans="1:10" x14ac:dyDescent="0.2">
      <c r="A57" s="279" t="s">
        <v>4</v>
      </c>
      <c r="B57" s="252"/>
      <c r="C57" s="252"/>
      <c r="D57" s="253"/>
      <c r="E57" s="218" t="s">
        <v>545</v>
      </c>
      <c r="F57" s="277">
        <v>2703214.71</v>
      </c>
      <c r="G57" s="253"/>
      <c r="H57" s="277">
        <v>0</v>
      </c>
      <c r="I57" s="252"/>
      <c r="J57" s="253"/>
    </row>
    <row r="58" spans="1:10" x14ac:dyDescent="0.2">
      <c r="A58" s="279" t="s">
        <v>5</v>
      </c>
      <c r="B58" s="252"/>
      <c r="C58" s="252"/>
      <c r="D58" s="253"/>
      <c r="E58" s="218" t="s">
        <v>546</v>
      </c>
      <c r="F58" s="277">
        <v>1426141.6</v>
      </c>
      <c r="G58" s="253"/>
      <c r="H58" s="277">
        <v>0</v>
      </c>
      <c r="I58" s="252"/>
      <c r="J58" s="253"/>
    </row>
    <row r="59" spans="1:10" x14ac:dyDescent="0.2">
      <c r="A59" s="279" t="s">
        <v>6</v>
      </c>
      <c r="B59" s="252"/>
      <c r="C59" s="252"/>
      <c r="D59" s="253"/>
      <c r="E59" s="218" t="s">
        <v>547</v>
      </c>
      <c r="F59" s="277">
        <v>816103.48</v>
      </c>
      <c r="G59" s="253"/>
      <c r="H59" s="277">
        <v>0</v>
      </c>
      <c r="I59" s="252"/>
      <c r="J59" s="253"/>
    </row>
    <row r="60" spans="1:10" x14ac:dyDescent="0.2">
      <c r="A60" s="279" t="s">
        <v>8</v>
      </c>
      <c r="B60" s="252"/>
      <c r="C60" s="252"/>
      <c r="D60" s="253"/>
      <c r="E60" s="218" t="s">
        <v>548</v>
      </c>
      <c r="F60" s="277">
        <v>435994.97</v>
      </c>
      <c r="G60" s="253"/>
      <c r="H60" s="277">
        <v>0</v>
      </c>
      <c r="I60" s="252"/>
      <c r="J60" s="253"/>
    </row>
    <row r="61" spans="1:10" x14ac:dyDescent="0.2">
      <c r="A61" s="279" t="s">
        <v>44</v>
      </c>
      <c r="B61" s="252"/>
      <c r="C61" s="252"/>
      <c r="D61" s="253"/>
      <c r="E61" s="218" t="s">
        <v>549</v>
      </c>
      <c r="F61" s="277">
        <v>6710100</v>
      </c>
      <c r="G61" s="253"/>
      <c r="H61" s="277">
        <v>0</v>
      </c>
      <c r="I61" s="252"/>
      <c r="J61" s="253"/>
    </row>
    <row r="62" spans="1:10" x14ac:dyDescent="0.2">
      <c r="A62" s="279" t="s">
        <v>47</v>
      </c>
      <c r="B62" s="252"/>
      <c r="C62" s="252"/>
      <c r="D62" s="253"/>
      <c r="E62" s="218" t="s">
        <v>550</v>
      </c>
      <c r="F62" s="277">
        <v>10000</v>
      </c>
      <c r="G62" s="253"/>
      <c r="H62" s="277">
        <v>0</v>
      </c>
      <c r="I62" s="252"/>
      <c r="J62" s="253"/>
    </row>
    <row r="63" spans="1:10" x14ac:dyDescent="0.2">
      <c r="A63" s="279" t="s">
        <v>7</v>
      </c>
      <c r="B63" s="252"/>
      <c r="C63" s="252"/>
      <c r="D63" s="253"/>
      <c r="E63" s="218" t="s">
        <v>551</v>
      </c>
      <c r="F63" s="277">
        <v>2005040</v>
      </c>
      <c r="G63" s="253"/>
      <c r="H63" s="277">
        <v>0</v>
      </c>
      <c r="I63" s="252"/>
      <c r="J63" s="253"/>
    </row>
    <row r="64" spans="1:10" x14ac:dyDescent="0.2">
      <c r="A64" s="275" t="s">
        <v>42</v>
      </c>
      <c r="B64" s="273"/>
      <c r="C64" s="273"/>
      <c r="D64" s="273"/>
      <c r="E64" s="274"/>
      <c r="F64" s="276">
        <v>58119983.409999996</v>
      </c>
      <c r="G64" s="253"/>
      <c r="H64" s="276">
        <v>58119983.409999996</v>
      </c>
      <c r="I64" s="252"/>
      <c r="J64" s="253"/>
    </row>
    <row r="67" spans="1:11" s="178" customFormat="1" ht="21" x14ac:dyDescent="0.45">
      <c r="A67" s="222" t="s">
        <v>696</v>
      </c>
      <c r="B67" s="222" t="s">
        <v>700</v>
      </c>
      <c r="C67" s="223"/>
      <c r="D67" s="222" t="s">
        <v>696</v>
      </c>
      <c r="E67" s="223"/>
      <c r="G67" s="222" t="s">
        <v>696</v>
      </c>
      <c r="H67" s="222"/>
      <c r="I67" s="107"/>
      <c r="J67" s="224"/>
    </row>
    <row r="68" spans="1:11" s="178" customFormat="1" ht="21" x14ac:dyDescent="0.45">
      <c r="A68" s="225" t="s">
        <v>697</v>
      </c>
      <c r="B68" s="225" t="s">
        <v>701</v>
      </c>
      <c r="C68" s="225"/>
      <c r="D68" s="225" t="s">
        <v>698</v>
      </c>
      <c r="E68" s="223"/>
      <c r="G68" s="225"/>
      <c r="H68" s="225" t="s">
        <v>698</v>
      </c>
      <c r="I68" s="226"/>
      <c r="J68" s="225"/>
      <c r="K68" s="226"/>
    </row>
    <row r="69" spans="1:11" s="178" customFormat="1" ht="21" x14ac:dyDescent="0.45">
      <c r="A69" s="224" t="s">
        <v>153</v>
      </c>
      <c r="B69" s="227" t="s">
        <v>702</v>
      </c>
      <c r="C69" s="227"/>
      <c r="D69" s="227" t="s">
        <v>699</v>
      </c>
      <c r="E69" s="224"/>
      <c r="G69" s="225"/>
      <c r="H69" s="227" t="s">
        <v>699</v>
      </c>
      <c r="I69" s="226"/>
      <c r="J69" s="225"/>
      <c r="K69" s="228"/>
    </row>
  </sheetData>
  <mergeCells count="186">
    <mergeCell ref="A4:D4"/>
    <mergeCell ref="F4:G4"/>
    <mergeCell ref="H4:J4"/>
    <mergeCell ref="A5:D5"/>
    <mergeCell ref="F5:G5"/>
    <mergeCell ref="H5:J5"/>
    <mergeCell ref="A1:J1"/>
    <mergeCell ref="A45:D45"/>
    <mergeCell ref="F45:G45"/>
    <mergeCell ref="H45:J45"/>
    <mergeCell ref="A10:D10"/>
    <mergeCell ref="F10:G10"/>
    <mergeCell ref="H10:J10"/>
    <mergeCell ref="F21:G21"/>
    <mergeCell ref="A6:D6"/>
    <mergeCell ref="A17:D17"/>
    <mergeCell ref="A21:D21"/>
    <mergeCell ref="A25:D25"/>
    <mergeCell ref="A29:D29"/>
    <mergeCell ref="A33:D33"/>
    <mergeCell ref="A37:D37"/>
    <mergeCell ref="A41:D41"/>
    <mergeCell ref="F6:G6"/>
    <mergeCell ref="H6:J6"/>
    <mergeCell ref="A7:D7"/>
    <mergeCell ref="F7:G7"/>
    <mergeCell ref="H7:J7"/>
    <mergeCell ref="A8:D8"/>
    <mergeCell ref="F8:G8"/>
    <mergeCell ref="H8:J8"/>
    <mergeCell ref="A9:D9"/>
    <mergeCell ref="F9:G9"/>
    <mergeCell ref="H9:J9"/>
    <mergeCell ref="A11:D11"/>
    <mergeCell ref="F11:G11"/>
    <mergeCell ref="H11:J11"/>
    <mergeCell ref="A12:D12"/>
    <mergeCell ref="F12:G12"/>
    <mergeCell ref="H12:J12"/>
    <mergeCell ref="A13:D13"/>
    <mergeCell ref="F13:G13"/>
    <mergeCell ref="H13:J13"/>
    <mergeCell ref="A14:D14"/>
    <mergeCell ref="F14:G14"/>
    <mergeCell ref="H14:J14"/>
    <mergeCell ref="A15:D15"/>
    <mergeCell ref="F15:G15"/>
    <mergeCell ref="H15:J15"/>
    <mergeCell ref="A16:D16"/>
    <mergeCell ref="F16:G16"/>
    <mergeCell ref="H16:J16"/>
    <mergeCell ref="F17:G17"/>
    <mergeCell ref="H17:J17"/>
    <mergeCell ref="A18:D18"/>
    <mergeCell ref="F18:G18"/>
    <mergeCell ref="H18:J18"/>
    <mergeCell ref="A19:D19"/>
    <mergeCell ref="F19:G19"/>
    <mergeCell ref="H19:J19"/>
    <mergeCell ref="A20:D20"/>
    <mergeCell ref="F20:G20"/>
    <mergeCell ref="H20:J20"/>
    <mergeCell ref="H21:J21"/>
    <mergeCell ref="A22:D22"/>
    <mergeCell ref="F22:G22"/>
    <mergeCell ref="H22:J22"/>
    <mergeCell ref="A23:D23"/>
    <mergeCell ref="F23:G23"/>
    <mergeCell ref="H23:J23"/>
    <mergeCell ref="A24:D24"/>
    <mergeCell ref="F24:G24"/>
    <mergeCell ref="H24:J24"/>
    <mergeCell ref="F25:G25"/>
    <mergeCell ref="H25:J25"/>
    <mergeCell ref="A26:D26"/>
    <mergeCell ref="F26:G26"/>
    <mergeCell ref="H26:J26"/>
    <mergeCell ref="A27:D27"/>
    <mergeCell ref="F27:G27"/>
    <mergeCell ref="H27:J27"/>
    <mergeCell ref="A28:D28"/>
    <mergeCell ref="F28:G28"/>
    <mergeCell ref="H28:J28"/>
    <mergeCell ref="F29:G29"/>
    <mergeCell ref="H29:J29"/>
    <mergeCell ref="A30:D30"/>
    <mergeCell ref="F30:G30"/>
    <mergeCell ref="H30:J30"/>
    <mergeCell ref="A31:D31"/>
    <mergeCell ref="F31:G31"/>
    <mergeCell ref="H31:J31"/>
    <mergeCell ref="A32:D32"/>
    <mergeCell ref="F32:G32"/>
    <mergeCell ref="H32:J32"/>
    <mergeCell ref="F33:G33"/>
    <mergeCell ref="H33:J33"/>
    <mergeCell ref="A34:D34"/>
    <mergeCell ref="F34:G34"/>
    <mergeCell ref="H34:J34"/>
    <mergeCell ref="A35:D35"/>
    <mergeCell ref="F35:G35"/>
    <mergeCell ref="H35:J35"/>
    <mergeCell ref="A36:D36"/>
    <mergeCell ref="F36:G36"/>
    <mergeCell ref="H36:J36"/>
    <mergeCell ref="F37:G37"/>
    <mergeCell ref="H37:J37"/>
    <mergeCell ref="A38:D38"/>
    <mergeCell ref="F38:G38"/>
    <mergeCell ref="H38:J38"/>
    <mergeCell ref="A39:D39"/>
    <mergeCell ref="F39:G39"/>
    <mergeCell ref="H39:J39"/>
    <mergeCell ref="A40:D40"/>
    <mergeCell ref="F40:G40"/>
    <mergeCell ref="H40:J40"/>
    <mergeCell ref="F41:G41"/>
    <mergeCell ref="H41:J41"/>
    <mergeCell ref="A42:D42"/>
    <mergeCell ref="F42:G42"/>
    <mergeCell ref="H42:J42"/>
    <mergeCell ref="A43:D43"/>
    <mergeCell ref="F43:G43"/>
    <mergeCell ref="H43:J43"/>
    <mergeCell ref="A44:D44"/>
    <mergeCell ref="F44:G44"/>
    <mergeCell ref="H44:J44"/>
    <mergeCell ref="F46:G46"/>
    <mergeCell ref="H46:J46"/>
    <mergeCell ref="A47:D47"/>
    <mergeCell ref="F47:G47"/>
    <mergeCell ref="H47:J47"/>
    <mergeCell ref="A48:D48"/>
    <mergeCell ref="F48:G48"/>
    <mergeCell ref="H48:J48"/>
    <mergeCell ref="A49:D49"/>
    <mergeCell ref="F49:G49"/>
    <mergeCell ref="H49:J49"/>
    <mergeCell ref="A46:D46"/>
    <mergeCell ref="A50:D50"/>
    <mergeCell ref="F50:G50"/>
    <mergeCell ref="H50:J50"/>
    <mergeCell ref="A51:D51"/>
    <mergeCell ref="F51:G51"/>
    <mergeCell ref="H51:J51"/>
    <mergeCell ref="A52:D52"/>
    <mergeCell ref="F52:G52"/>
    <mergeCell ref="H52:J52"/>
    <mergeCell ref="F57:G57"/>
    <mergeCell ref="H57:J57"/>
    <mergeCell ref="A58:D58"/>
    <mergeCell ref="F58:G58"/>
    <mergeCell ref="H58:J58"/>
    <mergeCell ref="A53:D53"/>
    <mergeCell ref="F53:G53"/>
    <mergeCell ref="H53:J53"/>
    <mergeCell ref="A54:D54"/>
    <mergeCell ref="F54:G54"/>
    <mergeCell ref="H54:J54"/>
    <mergeCell ref="A55:D55"/>
    <mergeCell ref="F55:G55"/>
    <mergeCell ref="H55:J55"/>
    <mergeCell ref="A64:E64"/>
    <mergeCell ref="F64:G64"/>
    <mergeCell ref="H64:J64"/>
    <mergeCell ref="F62:G62"/>
    <mergeCell ref="H62:J62"/>
    <mergeCell ref="A2:J2"/>
    <mergeCell ref="A3:J3"/>
    <mergeCell ref="A62:D62"/>
    <mergeCell ref="A63:D63"/>
    <mergeCell ref="F63:G63"/>
    <mergeCell ref="H63:J63"/>
    <mergeCell ref="A59:D59"/>
    <mergeCell ref="F59:G59"/>
    <mergeCell ref="H59:J59"/>
    <mergeCell ref="A60:D60"/>
    <mergeCell ref="F60:G60"/>
    <mergeCell ref="H60:J60"/>
    <mergeCell ref="F61:G61"/>
    <mergeCell ref="H61:J61"/>
    <mergeCell ref="A61:D61"/>
    <mergeCell ref="A56:D56"/>
    <mergeCell ref="F56:G56"/>
    <mergeCell ref="H56:J56"/>
    <mergeCell ref="A57:D57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" workbookViewId="0">
      <selection activeCell="C11" sqref="C11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4" width="14.85546875" style="39" customWidth="1"/>
    <col min="5" max="5" width="14.85546875" style="39" bestFit="1" customWidth="1"/>
    <col min="6" max="6" width="13.42578125" style="39" customWidth="1"/>
    <col min="7" max="16384" width="9.140625" style="39"/>
  </cols>
  <sheetData>
    <row r="1" spans="1:6" x14ac:dyDescent="0.5">
      <c r="A1" s="284" t="s">
        <v>93</v>
      </c>
      <c r="B1" s="284"/>
      <c r="C1" s="284"/>
      <c r="D1" s="284"/>
      <c r="E1" s="284"/>
      <c r="F1" s="284"/>
    </row>
    <row r="2" spans="1:6" x14ac:dyDescent="0.5">
      <c r="A2" s="284" t="s">
        <v>703</v>
      </c>
      <c r="B2" s="284"/>
      <c r="C2" s="284"/>
      <c r="D2" s="284"/>
      <c r="E2" s="284"/>
      <c r="F2" s="284"/>
    </row>
    <row r="3" spans="1:6" x14ac:dyDescent="0.5">
      <c r="A3" s="46" t="s">
        <v>34</v>
      </c>
      <c r="B3" s="46" t="s">
        <v>0</v>
      </c>
      <c r="C3" s="46" t="s">
        <v>43</v>
      </c>
      <c r="D3" s="46" t="s">
        <v>35</v>
      </c>
      <c r="E3" s="46" t="s">
        <v>36</v>
      </c>
      <c r="F3" s="46" t="s">
        <v>37</v>
      </c>
    </row>
    <row r="4" spans="1:6" x14ac:dyDescent="0.5">
      <c r="A4" s="40" t="s">
        <v>38</v>
      </c>
      <c r="B4" s="41">
        <v>230102</v>
      </c>
      <c r="C4" s="42">
        <v>36869.65</v>
      </c>
      <c r="D4" s="42">
        <v>13052.39</v>
      </c>
      <c r="E4" s="42">
        <v>36869.65</v>
      </c>
      <c r="F4" s="42">
        <f t="shared" ref="F4:F12" si="0">C4+D4-E4</f>
        <v>13052.39</v>
      </c>
    </row>
    <row r="5" spans="1:6" x14ac:dyDescent="0.5">
      <c r="A5" s="40" t="s">
        <v>39</v>
      </c>
      <c r="B5" s="41">
        <v>230108</v>
      </c>
      <c r="C5" s="42">
        <v>400203</v>
      </c>
      <c r="D5" s="42">
        <v>2175</v>
      </c>
      <c r="E5" s="42">
        <v>0</v>
      </c>
      <c r="F5" s="42">
        <f t="shared" si="0"/>
        <v>402378</v>
      </c>
    </row>
    <row r="6" spans="1:6" x14ac:dyDescent="0.5">
      <c r="A6" s="40" t="s">
        <v>40</v>
      </c>
      <c r="B6" s="41">
        <v>230105</v>
      </c>
      <c r="C6" s="42">
        <v>5934.5</v>
      </c>
      <c r="D6" s="42">
        <v>180.8</v>
      </c>
      <c r="E6" s="42">
        <v>0</v>
      </c>
      <c r="F6" s="42">
        <f t="shared" si="0"/>
        <v>6115.3</v>
      </c>
    </row>
    <row r="7" spans="1:6" x14ac:dyDescent="0.5">
      <c r="A7" s="40" t="s">
        <v>94</v>
      </c>
      <c r="B7" s="41">
        <v>230106</v>
      </c>
      <c r="C7" s="42">
        <v>7121.4</v>
      </c>
      <c r="D7" s="42">
        <v>216.96</v>
      </c>
      <c r="E7" s="42">
        <v>0</v>
      </c>
      <c r="F7" s="42">
        <f t="shared" si="0"/>
        <v>7338.36</v>
      </c>
    </row>
    <row r="8" spans="1:6" x14ac:dyDescent="0.5">
      <c r="A8" s="40" t="s">
        <v>41</v>
      </c>
      <c r="B8" s="41" t="s">
        <v>1</v>
      </c>
      <c r="C8" s="42">
        <v>857812.11</v>
      </c>
      <c r="D8" s="42">
        <v>22105.48</v>
      </c>
      <c r="E8" s="42">
        <v>0</v>
      </c>
      <c r="F8" s="42">
        <f t="shared" si="0"/>
        <v>879917.59</v>
      </c>
    </row>
    <row r="9" spans="1:6" x14ac:dyDescent="0.5">
      <c r="A9" s="40" t="s">
        <v>154</v>
      </c>
      <c r="B9" s="111">
        <v>0</v>
      </c>
      <c r="C9" s="42">
        <v>8532</v>
      </c>
      <c r="D9" s="42">
        <v>8532</v>
      </c>
      <c r="E9" s="42">
        <v>8532</v>
      </c>
      <c r="F9" s="42">
        <f t="shared" si="0"/>
        <v>8532</v>
      </c>
    </row>
    <row r="10" spans="1:6" x14ac:dyDescent="0.5">
      <c r="A10" s="40" t="s">
        <v>158</v>
      </c>
      <c r="B10" s="40"/>
      <c r="C10" s="42">
        <v>400</v>
      </c>
      <c r="D10" s="42">
        <v>170</v>
      </c>
      <c r="E10" s="42">
        <v>0</v>
      </c>
      <c r="F10" s="42">
        <f t="shared" si="0"/>
        <v>570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42</v>
      </c>
      <c r="B13" s="44"/>
      <c r="C13" s="45">
        <f>SUM(C4:C12)</f>
        <v>1316872.6600000001</v>
      </c>
      <c r="D13" s="45">
        <f>SUM(D4:D12)</f>
        <v>46432.63</v>
      </c>
      <c r="E13" s="45">
        <f>SUM(E4:E12)</f>
        <v>45401.65</v>
      </c>
      <c r="F13" s="45">
        <f>SUM(F4:F12)</f>
        <v>1317903.6399999999</v>
      </c>
    </row>
    <row r="14" spans="1:6" ht="24" thickTop="1" x14ac:dyDescent="0.5">
      <c r="A14" s="284" t="s">
        <v>53</v>
      </c>
      <c r="B14" s="284"/>
      <c r="C14" s="284"/>
      <c r="D14" s="284"/>
      <c r="E14" s="284"/>
      <c r="F14" s="284"/>
    </row>
    <row r="15" spans="1:6" x14ac:dyDescent="0.5">
      <c r="A15" s="284" t="str">
        <f>A2</f>
        <v>ประจำเดือนกรกฎาคม  2559</v>
      </c>
      <c r="B15" s="284"/>
      <c r="C15" s="284"/>
      <c r="D15" s="284"/>
      <c r="E15" s="284"/>
      <c r="F15" s="284"/>
    </row>
    <row r="16" spans="1:6" x14ac:dyDescent="0.5">
      <c r="A16" s="46" t="s">
        <v>34</v>
      </c>
      <c r="B16" s="46" t="s">
        <v>0</v>
      </c>
      <c r="C16" s="46" t="s">
        <v>43</v>
      </c>
      <c r="D16" s="46" t="s">
        <v>146</v>
      </c>
      <c r="E16" s="46" t="s">
        <v>48</v>
      </c>
      <c r="F16" s="46" t="s">
        <v>604</v>
      </c>
    </row>
    <row r="17" spans="1:6" x14ac:dyDescent="0.5">
      <c r="A17" s="110" t="s">
        <v>181</v>
      </c>
      <c r="B17" s="41"/>
      <c r="C17" s="42">
        <v>0</v>
      </c>
      <c r="D17" s="42">
        <f>1788300+1192200+596100+566300+428800+654600+1747500</f>
        <v>6973800</v>
      </c>
      <c r="E17" s="42">
        <f>1691100+558700+557200+1109800-3600+552600+550400+549700</f>
        <v>5565900</v>
      </c>
      <c r="F17" s="42">
        <f t="shared" ref="F17:F31" si="1">C17+D17-E17</f>
        <v>1407900</v>
      </c>
    </row>
    <row r="18" spans="1:6" x14ac:dyDescent="0.5">
      <c r="A18" s="110" t="s">
        <v>132</v>
      </c>
      <c r="B18" s="41"/>
      <c r="C18" s="42">
        <v>0</v>
      </c>
      <c r="D18" s="42">
        <f>280800+280800+93600+79200+82400+314400</f>
        <v>1131200</v>
      </c>
      <c r="E18" s="42">
        <f>276800+89600+89600+89600+89600+89600+89600+89600</f>
        <v>904000</v>
      </c>
      <c r="F18" s="42">
        <f t="shared" si="1"/>
        <v>227200</v>
      </c>
    </row>
    <row r="19" spans="1:6" x14ac:dyDescent="0.5">
      <c r="A19" s="110" t="s">
        <v>133</v>
      </c>
      <c r="B19" s="41"/>
      <c r="C19" s="42">
        <v>42700</v>
      </c>
      <c r="D19" s="42">
        <f>176015+114000+228000+114000</f>
        <v>632015</v>
      </c>
      <c r="E19" s="42">
        <f>146016.77+54200+54200+44200+45600+44200+45600+45600</f>
        <v>479616.77</v>
      </c>
      <c r="F19" s="42">
        <f t="shared" si="1"/>
        <v>195098.22999999998</v>
      </c>
    </row>
    <row r="20" spans="1:6" x14ac:dyDescent="0.5">
      <c r="A20" s="110" t="s">
        <v>142</v>
      </c>
      <c r="B20" s="41"/>
      <c r="C20" s="42">
        <v>6870</v>
      </c>
      <c r="D20" s="42">
        <f>234090+164210+323590+162620</f>
        <v>884510</v>
      </c>
      <c r="E20" s="42">
        <f>238980+79660+79660+81730+79660+81730+81730+81730</f>
        <v>804880</v>
      </c>
      <c r="F20" s="42">
        <f t="shared" si="1"/>
        <v>86500</v>
      </c>
    </row>
    <row r="21" spans="1:6" x14ac:dyDescent="0.5">
      <c r="A21" s="110" t="s">
        <v>347</v>
      </c>
      <c r="B21" s="41"/>
      <c r="C21" s="42"/>
      <c r="D21" s="42">
        <v>17100</v>
      </c>
      <c r="E21" s="42">
        <v>17100</v>
      </c>
      <c r="F21" s="42">
        <f t="shared" ref="F21" si="2">C21+D21-E21</f>
        <v>0</v>
      </c>
    </row>
    <row r="22" spans="1:6" x14ac:dyDescent="0.5">
      <c r="A22" s="110" t="s">
        <v>143</v>
      </c>
      <c r="B22" s="40"/>
      <c r="C22" s="42">
        <v>0</v>
      </c>
      <c r="D22" s="42">
        <f>8550+6555+11400+5700</f>
        <v>32205</v>
      </c>
      <c r="E22" s="42">
        <f>4872+2461+3565+2710+2210+2210+2280+2280</f>
        <v>22588</v>
      </c>
      <c r="F22" s="42">
        <f t="shared" si="1"/>
        <v>9617</v>
      </c>
    </row>
    <row r="23" spans="1:6" x14ac:dyDescent="0.5">
      <c r="A23" s="110" t="s">
        <v>155</v>
      </c>
      <c r="B23" s="40"/>
      <c r="C23" s="42">
        <v>0</v>
      </c>
      <c r="D23" s="42">
        <f>156100+223000</f>
        <v>379100</v>
      </c>
      <c r="E23" s="42">
        <v>149100</v>
      </c>
      <c r="F23" s="42">
        <f t="shared" si="1"/>
        <v>230000</v>
      </c>
    </row>
    <row r="24" spans="1:6" x14ac:dyDescent="0.5">
      <c r="A24" s="110" t="s">
        <v>346</v>
      </c>
      <c r="B24" s="40"/>
      <c r="C24" s="42">
        <v>0</v>
      </c>
      <c r="D24" s="42">
        <v>70000</v>
      </c>
      <c r="E24" s="42">
        <v>70000</v>
      </c>
      <c r="F24" s="42">
        <f t="shared" si="1"/>
        <v>0</v>
      </c>
    </row>
    <row r="25" spans="1:6" x14ac:dyDescent="0.5">
      <c r="A25" s="110" t="s">
        <v>464</v>
      </c>
      <c r="B25" s="40"/>
      <c r="C25" s="42">
        <v>0</v>
      </c>
      <c r="D25" s="42">
        <v>32500</v>
      </c>
      <c r="E25" s="42">
        <v>6500</v>
      </c>
      <c r="F25" s="42">
        <f t="shared" si="1"/>
        <v>26000</v>
      </c>
    </row>
    <row r="26" spans="1:6" x14ac:dyDescent="0.5">
      <c r="A26" s="110" t="s">
        <v>552</v>
      </c>
      <c r="B26" s="40"/>
      <c r="C26" s="42"/>
      <c r="D26" s="42">
        <f>670600+721500</f>
        <v>1392100</v>
      </c>
      <c r="E26" s="42">
        <f>670600+712080</f>
        <v>1382680</v>
      </c>
      <c r="F26" s="42">
        <f t="shared" si="1"/>
        <v>9420</v>
      </c>
    </row>
    <row r="27" spans="1:6" x14ac:dyDescent="0.5">
      <c r="A27" s="110" t="s">
        <v>553</v>
      </c>
      <c r="B27" s="40"/>
      <c r="C27" s="42"/>
      <c r="D27" s="42">
        <v>561000</v>
      </c>
      <c r="E27" s="42">
        <v>561000</v>
      </c>
      <c r="F27" s="42">
        <f t="shared" si="1"/>
        <v>0</v>
      </c>
    </row>
    <row r="28" spans="1:6" x14ac:dyDescent="0.5">
      <c r="A28" s="110" t="s">
        <v>602</v>
      </c>
      <c r="B28" s="40"/>
      <c r="C28" s="42"/>
      <c r="D28" s="42">
        <v>1249000</v>
      </c>
      <c r="E28" s="42">
        <v>1206534</v>
      </c>
      <c r="F28" s="42">
        <f t="shared" si="1"/>
        <v>42466</v>
      </c>
    </row>
    <row r="29" spans="1:6" x14ac:dyDescent="0.5">
      <c r="A29" s="110" t="s">
        <v>704</v>
      </c>
      <c r="B29" s="40"/>
      <c r="C29" s="42"/>
      <c r="D29" s="42">
        <v>1010000</v>
      </c>
      <c r="E29" s="42">
        <v>983740</v>
      </c>
      <c r="F29" s="42">
        <f t="shared" si="1"/>
        <v>26260</v>
      </c>
    </row>
    <row r="30" spans="1:6" x14ac:dyDescent="0.5">
      <c r="A30" s="110" t="s">
        <v>603</v>
      </c>
      <c r="B30" s="40"/>
      <c r="C30" s="42"/>
      <c r="D30" s="42">
        <v>1043000</v>
      </c>
      <c r="E30" s="42">
        <v>1039871</v>
      </c>
      <c r="F30" s="42">
        <f t="shared" si="1"/>
        <v>3129</v>
      </c>
    </row>
    <row r="31" spans="1:6" x14ac:dyDescent="0.5">
      <c r="A31" s="110"/>
      <c r="B31" s="40"/>
      <c r="C31" s="42"/>
      <c r="D31" s="42"/>
      <c r="E31" s="42"/>
      <c r="F31" s="42">
        <f t="shared" si="1"/>
        <v>0</v>
      </c>
    </row>
    <row r="32" spans="1:6" ht="24" thickBot="1" x14ac:dyDescent="0.55000000000000004">
      <c r="A32" s="43" t="s">
        <v>42</v>
      </c>
      <c r="B32" s="44"/>
      <c r="C32" s="45">
        <f>SUM(C17:C31)</f>
        <v>49570</v>
      </c>
      <c r="D32" s="45">
        <f>SUM(D17:D31)</f>
        <v>15407530</v>
      </c>
      <c r="E32" s="45">
        <f>SUM(E17:E31)</f>
        <v>13193509.77</v>
      </c>
      <c r="F32" s="45">
        <f>SUM(F17:F28)</f>
        <v>2234201.23</v>
      </c>
    </row>
    <row r="33" spans="1:9" ht="24" thickTop="1" x14ac:dyDescent="0.5"/>
    <row r="34" spans="1:9" x14ac:dyDescent="0.5">
      <c r="A34" s="284" t="s">
        <v>303</v>
      </c>
      <c r="B34" s="284"/>
      <c r="C34" s="284"/>
      <c r="D34" s="284"/>
      <c r="E34" s="284"/>
      <c r="F34" s="284"/>
    </row>
    <row r="35" spans="1:9" x14ac:dyDescent="0.5">
      <c r="A35" s="281" t="s">
        <v>34</v>
      </c>
      <c r="B35" s="282"/>
      <c r="C35" s="282"/>
      <c r="D35" s="283"/>
      <c r="E35" s="46" t="s">
        <v>18</v>
      </c>
      <c r="F35" s="46" t="s">
        <v>42</v>
      </c>
    </row>
    <row r="36" spans="1:9" x14ac:dyDescent="0.5">
      <c r="A36" s="158" t="s">
        <v>304</v>
      </c>
      <c r="B36" s="159"/>
      <c r="C36" s="151"/>
      <c r="D36" s="160"/>
      <c r="E36" s="152">
        <f>5500+282070+12505+11115+12134+12252+12252+42252+12252+12252</f>
        <v>414584</v>
      </c>
      <c r="F36" s="153"/>
    </row>
    <row r="37" spans="1:9" x14ac:dyDescent="0.5">
      <c r="A37" s="161" t="s">
        <v>330</v>
      </c>
      <c r="B37" s="162"/>
      <c r="C37" s="171"/>
      <c r="D37" s="172"/>
      <c r="E37" s="154">
        <f>2710+2162+2461+3565+2710+2210+2210+2280+2280</f>
        <v>22588</v>
      </c>
      <c r="F37" s="155"/>
      <c r="H37" s="39" t="s">
        <v>465</v>
      </c>
      <c r="I37" s="39">
        <v>0</v>
      </c>
    </row>
    <row r="38" spans="1:9" x14ac:dyDescent="0.5">
      <c r="A38" s="161" t="s">
        <v>305</v>
      </c>
      <c r="B38" s="162"/>
      <c r="C38" s="163"/>
      <c r="D38" s="164"/>
      <c r="E38" s="154">
        <f>564700+564900+561500+558700+557200+555600+554200-3600+552600+550400+549700</f>
        <v>5565900</v>
      </c>
      <c r="F38" s="155"/>
      <c r="H38" s="39" t="s">
        <v>465</v>
      </c>
      <c r="I38" s="39">
        <v>552600</v>
      </c>
    </row>
    <row r="39" spans="1:9" x14ac:dyDescent="0.5">
      <c r="A39" s="161" t="s">
        <v>306</v>
      </c>
      <c r="B39" s="162"/>
      <c r="C39" s="162"/>
      <c r="D39" s="165"/>
      <c r="E39" s="42">
        <f>93600+93600+89600+89600+89600+89600+89600+89600+89600+89600</f>
        <v>904000</v>
      </c>
      <c r="F39" s="155"/>
      <c r="H39" s="39" t="s">
        <v>465</v>
      </c>
      <c r="I39" s="39">
        <v>89600</v>
      </c>
    </row>
    <row r="40" spans="1:9" ht="25.5" x14ac:dyDescent="0.65">
      <c r="A40" s="161" t="s">
        <v>350</v>
      </c>
      <c r="B40" s="162"/>
      <c r="C40" s="162"/>
      <c r="D40" s="165"/>
      <c r="E40" s="166">
        <v>70000</v>
      </c>
      <c r="F40" s="156">
        <f>SUM(E36:E40)</f>
        <v>6977072</v>
      </c>
    </row>
    <row r="41" spans="1:9" x14ac:dyDescent="0.5">
      <c r="A41" s="161"/>
      <c r="B41" s="162"/>
      <c r="C41" s="162"/>
      <c r="D41" s="165"/>
      <c r="E41" s="40"/>
      <c r="F41" s="40"/>
    </row>
    <row r="42" spans="1:9" x14ac:dyDescent="0.5">
      <c r="A42" s="161" t="s">
        <v>307</v>
      </c>
      <c r="B42" s="162"/>
      <c r="C42" s="162"/>
      <c r="D42" s="165"/>
      <c r="E42" s="42">
        <f>492235+508358.85+491027+653976.18-10000+507280+505480+515180+529180+517980+517980</f>
        <v>5228677.03</v>
      </c>
      <c r="F42" s="42"/>
    </row>
    <row r="43" spans="1:9" x14ac:dyDescent="0.5">
      <c r="A43" s="161" t="s">
        <v>308</v>
      </c>
      <c r="B43" s="162"/>
      <c r="C43" s="162"/>
      <c r="D43" s="165"/>
      <c r="E43" s="42">
        <f>79660+79660+79660+79660+79660+79660+81730+81730+81730+81730</f>
        <v>804880</v>
      </c>
      <c r="F43" s="42"/>
      <c r="H43" s="39" t="s">
        <v>465</v>
      </c>
      <c r="I43" s="39">
        <v>0</v>
      </c>
    </row>
    <row r="44" spans="1:9" x14ac:dyDescent="0.5">
      <c r="A44" s="161" t="s">
        <v>349</v>
      </c>
      <c r="B44" s="162"/>
      <c r="C44" s="162"/>
      <c r="D44" s="165"/>
      <c r="E44" s="42">
        <f>54200+43200.67+48616.1+54200+54200+44200+44200+45600+45600+45600</f>
        <v>479616.77</v>
      </c>
      <c r="F44" s="42"/>
      <c r="H44" s="39" t="s">
        <v>465</v>
      </c>
      <c r="I44" s="39">
        <v>0</v>
      </c>
    </row>
    <row r="45" spans="1:9" ht="25.5" x14ac:dyDescent="0.65">
      <c r="A45" s="161" t="s">
        <v>348</v>
      </c>
      <c r="B45" s="162"/>
      <c r="C45" s="162"/>
      <c r="D45" s="165"/>
      <c r="E45" s="166">
        <v>17100</v>
      </c>
      <c r="F45" s="42">
        <f>SUM(E42:E45)</f>
        <v>6530273.8000000007</v>
      </c>
    </row>
    <row r="46" spans="1:9" x14ac:dyDescent="0.5">
      <c r="A46" s="161"/>
      <c r="B46" s="162"/>
      <c r="C46" s="162"/>
      <c r="D46" s="165"/>
      <c r="E46" s="42"/>
      <c r="F46" s="42"/>
      <c r="H46" s="39" t="s">
        <v>125</v>
      </c>
    </row>
    <row r="47" spans="1:9" x14ac:dyDescent="0.5">
      <c r="A47" s="161" t="s">
        <v>568</v>
      </c>
      <c r="B47" s="162"/>
      <c r="C47" s="162"/>
      <c r="D47" s="165"/>
      <c r="E47" s="42">
        <f>1552227.32+231760+23520+420280.39+468927</f>
        <v>2696714.71</v>
      </c>
      <c r="F47" s="42"/>
    </row>
    <row r="48" spans="1:9" ht="25.5" x14ac:dyDescent="0.65">
      <c r="A48" s="161" t="s">
        <v>569</v>
      </c>
      <c r="B48" s="162"/>
      <c r="C48" s="162"/>
      <c r="D48" s="165"/>
      <c r="E48" s="166">
        <v>6500</v>
      </c>
      <c r="F48" s="42">
        <f>SUM(E47:E48)</f>
        <v>2703214.71</v>
      </c>
    </row>
    <row r="49" spans="1:6" x14ac:dyDescent="0.5">
      <c r="A49" s="161" t="s">
        <v>331</v>
      </c>
      <c r="B49" s="162"/>
      <c r="C49" s="162"/>
      <c r="D49" s="165"/>
      <c r="E49" s="42">
        <f>49877+241078.82+1215+67299+562781.78+176330+142460+36000</f>
        <v>1277041.6000000001</v>
      </c>
      <c r="F49" s="42"/>
    </row>
    <row r="50" spans="1:6" ht="25.5" x14ac:dyDescent="0.65">
      <c r="A50" s="161" t="s">
        <v>332</v>
      </c>
      <c r="B50" s="162"/>
      <c r="C50" s="162"/>
      <c r="D50" s="165"/>
      <c r="E50" s="166">
        <v>149100</v>
      </c>
      <c r="F50" s="42">
        <f>SUM(E49:E50)</f>
        <v>1426141.6</v>
      </c>
    </row>
    <row r="51" spans="1:6" x14ac:dyDescent="0.5">
      <c r="A51" s="161"/>
      <c r="B51" s="162"/>
      <c r="C51" s="162"/>
      <c r="D51" s="165"/>
      <c r="E51" s="42"/>
      <c r="F51" s="42"/>
    </row>
    <row r="52" spans="1:6" x14ac:dyDescent="0.5">
      <c r="A52" s="161" t="s">
        <v>554</v>
      </c>
      <c r="B52" s="162"/>
      <c r="C52" s="162"/>
      <c r="D52" s="165"/>
      <c r="E52" s="42">
        <f>814000+84000+557000</f>
        <v>1455000</v>
      </c>
      <c r="F52" s="42"/>
    </row>
    <row r="53" spans="1:6" x14ac:dyDescent="0.5">
      <c r="A53" s="161" t="s">
        <v>555</v>
      </c>
      <c r="B53" s="162"/>
      <c r="C53" s="162"/>
      <c r="D53" s="165"/>
      <c r="E53" s="42">
        <f>561000</f>
        <v>561000</v>
      </c>
      <c r="F53" s="42"/>
    </row>
    <row r="54" spans="1:6" x14ac:dyDescent="0.5">
      <c r="A54" s="40" t="s">
        <v>556</v>
      </c>
      <c r="B54" s="40"/>
      <c r="C54" s="40"/>
      <c r="D54" s="40"/>
      <c r="E54" s="42">
        <f>670600+721500</f>
        <v>1392100</v>
      </c>
      <c r="F54" s="42"/>
    </row>
    <row r="55" spans="1:6" x14ac:dyDescent="0.5">
      <c r="A55" s="40" t="s">
        <v>605</v>
      </c>
      <c r="B55" s="40"/>
      <c r="C55" s="161"/>
      <c r="D55" s="165"/>
      <c r="E55" s="42">
        <v>1249000</v>
      </c>
      <c r="F55" s="42"/>
    </row>
    <row r="56" spans="1:6" x14ac:dyDescent="0.5">
      <c r="A56" s="40" t="s">
        <v>705</v>
      </c>
      <c r="B56" s="40"/>
      <c r="C56" s="40"/>
      <c r="D56" s="40"/>
      <c r="E56" s="42">
        <v>1010000</v>
      </c>
      <c r="F56" s="42"/>
    </row>
    <row r="57" spans="1:6" ht="25.5" x14ac:dyDescent="0.65">
      <c r="A57" s="186" t="s">
        <v>606</v>
      </c>
      <c r="B57" s="186"/>
      <c r="C57" s="186"/>
      <c r="D57" s="186"/>
      <c r="E57" s="187">
        <v>1043000</v>
      </c>
      <c r="F57" s="157">
        <f>SUM(E52:E57)</f>
        <v>6710100</v>
      </c>
    </row>
  </sheetData>
  <mergeCells count="6">
    <mergeCell ref="A35:D35"/>
    <mergeCell ref="A34:F34"/>
    <mergeCell ref="A1:F1"/>
    <mergeCell ref="A2:F2"/>
    <mergeCell ref="A14:F14"/>
    <mergeCell ref="A15:F15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selection activeCell="B13" sqref="B13"/>
    </sheetView>
  </sheetViews>
  <sheetFormatPr defaultColWidth="9.140625" defaultRowHeight="21" x14ac:dyDescent="0.45"/>
  <cols>
    <col min="1" max="1" width="9.140625" style="62"/>
    <col min="2" max="2" width="34.28515625" style="62" customWidth="1"/>
    <col min="3" max="3" width="11.5703125" style="65" customWidth="1"/>
    <col min="4" max="5" width="12.85546875" style="62" bestFit="1" customWidth="1"/>
    <col min="6" max="6" width="7.7109375" style="62" customWidth="1"/>
    <col min="7" max="7" width="13.140625" style="62" customWidth="1"/>
    <col min="8" max="8" width="9.140625" style="62"/>
    <col min="9" max="9" width="12" style="62" bestFit="1" customWidth="1"/>
    <col min="10" max="257" width="9.140625" style="62"/>
    <col min="258" max="258" width="34.28515625" style="62" customWidth="1"/>
    <col min="259" max="259" width="11.5703125" style="62" customWidth="1"/>
    <col min="260" max="261" width="12.85546875" style="62" bestFit="1" customWidth="1"/>
    <col min="262" max="262" width="7.7109375" style="62" customWidth="1"/>
    <col min="263" max="263" width="13.140625" style="62" customWidth="1"/>
    <col min="264" max="264" width="9.140625" style="62"/>
    <col min="265" max="265" width="12" style="62" bestFit="1" customWidth="1"/>
    <col min="266" max="513" width="9.140625" style="62"/>
    <col min="514" max="514" width="34.28515625" style="62" customWidth="1"/>
    <col min="515" max="515" width="11.5703125" style="62" customWidth="1"/>
    <col min="516" max="517" width="12.85546875" style="62" bestFit="1" customWidth="1"/>
    <col min="518" max="518" width="7.7109375" style="62" customWidth="1"/>
    <col min="519" max="519" width="13.140625" style="62" customWidth="1"/>
    <col min="520" max="520" width="9.140625" style="62"/>
    <col min="521" max="521" width="12" style="62" bestFit="1" customWidth="1"/>
    <col min="522" max="769" width="9.140625" style="62"/>
    <col min="770" max="770" width="34.28515625" style="62" customWidth="1"/>
    <col min="771" max="771" width="11.5703125" style="62" customWidth="1"/>
    <col min="772" max="773" width="12.85546875" style="62" bestFit="1" customWidth="1"/>
    <col min="774" max="774" width="7.7109375" style="62" customWidth="1"/>
    <col min="775" max="775" width="13.140625" style="62" customWidth="1"/>
    <col min="776" max="776" width="9.140625" style="62"/>
    <col min="777" max="777" width="12" style="62" bestFit="1" customWidth="1"/>
    <col min="778" max="1025" width="9.140625" style="62"/>
    <col min="1026" max="1026" width="34.28515625" style="62" customWidth="1"/>
    <col min="1027" max="1027" width="11.5703125" style="62" customWidth="1"/>
    <col min="1028" max="1029" width="12.85546875" style="62" bestFit="1" customWidth="1"/>
    <col min="1030" max="1030" width="7.7109375" style="62" customWidth="1"/>
    <col min="1031" max="1031" width="13.140625" style="62" customWidth="1"/>
    <col min="1032" max="1032" width="9.140625" style="62"/>
    <col min="1033" max="1033" width="12" style="62" bestFit="1" customWidth="1"/>
    <col min="1034" max="1281" width="9.140625" style="62"/>
    <col min="1282" max="1282" width="34.28515625" style="62" customWidth="1"/>
    <col min="1283" max="1283" width="11.5703125" style="62" customWidth="1"/>
    <col min="1284" max="1285" width="12.85546875" style="62" bestFit="1" customWidth="1"/>
    <col min="1286" max="1286" width="7.7109375" style="62" customWidth="1"/>
    <col min="1287" max="1287" width="13.140625" style="62" customWidth="1"/>
    <col min="1288" max="1288" width="9.140625" style="62"/>
    <col min="1289" max="1289" width="12" style="62" bestFit="1" customWidth="1"/>
    <col min="1290" max="1537" width="9.140625" style="62"/>
    <col min="1538" max="1538" width="34.28515625" style="62" customWidth="1"/>
    <col min="1539" max="1539" width="11.5703125" style="62" customWidth="1"/>
    <col min="1540" max="1541" width="12.85546875" style="62" bestFit="1" customWidth="1"/>
    <col min="1542" max="1542" width="7.7109375" style="62" customWidth="1"/>
    <col min="1543" max="1543" width="13.140625" style="62" customWidth="1"/>
    <col min="1544" max="1544" width="9.140625" style="62"/>
    <col min="1545" max="1545" width="12" style="62" bestFit="1" customWidth="1"/>
    <col min="1546" max="1793" width="9.140625" style="62"/>
    <col min="1794" max="1794" width="34.28515625" style="62" customWidth="1"/>
    <col min="1795" max="1795" width="11.5703125" style="62" customWidth="1"/>
    <col min="1796" max="1797" width="12.85546875" style="62" bestFit="1" customWidth="1"/>
    <col min="1798" max="1798" width="7.7109375" style="62" customWidth="1"/>
    <col min="1799" max="1799" width="13.140625" style="62" customWidth="1"/>
    <col min="1800" max="1800" width="9.140625" style="62"/>
    <col min="1801" max="1801" width="12" style="62" bestFit="1" customWidth="1"/>
    <col min="1802" max="2049" width="9.140625" style="62"/>
    <col min="2050" max="2050" width="34.28515625" style="62" customWidth="1"/>
    <col min="2051" max="2051" width="11.5703125" style="62" customWidth="1"/>
    <col min="2052" max="2053" width="12.85546875" style="62" bestFit="1" customWidth="1"/>
    <col min="2054" max="2054" width="7.7109375" style="62" customWidth="1"/>
    <col min="2055" max="2055" width="13.140625" style="62" customWidth="1"/>
    <col min="2056" max="2056" width="9.140625" style="62"/>
    <col min="2057" max="2057" width="12" style="62" bestFit="1" customWidth="1"/>
    <col min="2058" max="2305" width="9.140625" style="62"/>
    <col min="2306" max="2306" width="34.28515625" style="62" customWidth="1"/>
    <col min="2307" max="2307" width="11.5703125" style="62" customWidth="1"/>
    <col min="2308" max="2309" width="12.85546875" style="62" bestFit="1" customWidth="1"/>
    <col min="2310" max="2310" width="7.7109375" style="62" customWidth="1"/>
    <col min="2311" max="2311" width="13.140625" style="62" customWidth="1"/>
    <col min="2312" max="2312" width="9.140625" style="62"/>
    <col min="2313" max="2313" width="12" style="62" bestFit="1" customWidth="1"/>
    <col min="2314" max="2561" width="9.140625" style="62"/>
    <col min="2562" max="2562" width="34.28515625" style="62" customWidth="1"/>
    <col min="2563" max="2563" width="11.5703125" style="62" customWidth="1"/>
    <col min="2564" max="2565" width="12.85546875" style="62" bestFit="1" customWidth="1"/>
    <col min="2566" max="2566" width="7.7109375" style="62" customWidth="1"/>
    <col min="2567" max="2567" width="13.140625" style="62" customWidth="1"/>
    <col min="2568" max="2568" width="9.140625" style="62"/>
    <col min="2569" max="2569" width="12" style="62" bestFit="1" customWidth="1"/>
    <col min="2570" max="2817" width="9.140625" style="62"/>
    <col min="2818" max="2818" width="34.28515625" style="62" customWidth="1"/>
    <col min="2819" max="2819" width="11.5703125" style="62" customWidth="1"/>
    <col min="2820" max="2821" width="12.85546875" style="62" bestFit="1" customWidth="1"/>
    <col min="2822" max="2822" width="7.7109375" style="62" customWidth="1"/>
    <col min="2823" max="2823" width="13.140625" style="62" customWidth="1"/>
    <col min="2824" max="2824" width="9.140625" style="62"/>
    <col min="2825" max="2825" width="12" style="62" bestFit="1" customWidth="1"/>
    <col min="2826" max="3073" width="9.140625" style="62"/>
    <col min="3074" max="3074" width="34.28515625" style="62" customWidth="1"/>
    <col min="3075" max="3075" width="11.5703125" style="62" customWidth="1"/>
    <col min="3076" max="3077" width="12.85546875" style="62" bestFit="1" customWidth="1"/>
    <col min="3078" max="3078" width="7.7109375" style="62" customWidth="1"/>
    <col min="3079" max="3079" width="13.140625" style="62" customWidth="1"/>
    <col min="3080" max="3080" width="9.140625" style="62"/>
    <col min="3081" max="3081" width="12" style="62" bestFit="1" customWidth="1"/>
    <col min="3082" max="3329" width="9.140625" style="62"/>
    <col min="3330" max="3330" width="34.28515625" style="62" customWidth="1"/>
    <col min="3331" max="3331" width="11.5703125" style="62" customWidth="1"/>
    <col min="3332" max="3333" width="12.85546875" style="62" bestFit="1" customWidth="1"/>
    <col min="3334" max="3334" width="7.7109375" style="62" customWidth="1"/>
    <col min="3335" max="3335" width="13.140625" style="62" customWidth="1"/>
    <col min="3336" max="3336" width="9.140625" style="62"/>
    <col min="3337" max="3337" width="12" style="62" bestFit="1" customWidth="1"/>
    <col min="3338" max="3585" width="9.140625" style="62"/>
    <col min="3586" max="3586" width="34.28515625" style="62" customWidth="1"/>
    <col min="3587" max="3587" width="11.5703125" style="62" customWidth="1"/>
    <col min="3588" max="3589" width="12.85546875" style="62" bestFit="1" customWidth="1"/>
    <col min="3590" max="3590" width="7.7109375" style="62" customWidth="1"/>
    <col min="3591" max="3591" width="13.140625" style="62" customWidth="1"/>
    <col min="3592" max="3592" width="9.140625" style="62"/>
    <col min="3593" max="3593" width="12" style="62" bestFit="1" customWidth="1"/>
    <col min="3594" max="3841" width="9.140625" style="62"/>
    <col min="3842" max="3842" width="34.28515625" style="62" customWidth="1"/>
    <col min="3843" max="3843" width="11.5703125" style="62" customWidth="1"/>
    <col min="3844" max="3845" width="12.85546875" style="62" bestFit="1" customWidth="1"/>
    <col min="3846" max="3846" width="7.7109375" style="62" customWidth="1"/>
    <col min="3847" max="3847" width="13.140625" style="62" customWidth="1"/>
    <col min="3848" max="3848" width="9.140625" style="62"/>
    <col min="3849" max="3849" width="12" style="62" bestFit="1" customWidth="1"/>
    <col min="3850" max="4097" width="9.140625" style="62"/>
    <col min="4098" max="4098" width="34.28515625" style="62" customWidth="1"/>
    <col min="4099" max="4099" width="11.5703125" style="62" customWidth="1"/>
    <col min="4100" max="4101" width="12.85546875" style="62" bestFit="1" customWidth="1"/>
    <col min="4102" max="4102" width="7.7109375" style="62" customWidth="1"/>
    <col min="4103" max="4103" width="13.140625" style="62" customWidth="1"/>
    <col min="4104" max="4104" width="9.140625" style="62"/>
    <col min="4105" max="4105" width="12" style="62" bestFit="1" customWidth="1"/>
    <col min="4106" max="4353" width="9.140625" style="62"/>
    <col min="4354" max="4354" width="34.28515625" style="62" customWidth="1"/>
    <col min="4355" max="4355" width="11.5703125" style="62" customWidth="1"/>
    <col min="4356" max="4357" width="12.85546875" style="62" bestFit="1" customWidth="1"/>
    <col min="4358" max="4358" width="7.7109375" style="62" customWidth="1"/>
    <col min="4359" max="4359" width="13.140625" style="62" customWidth="1"/>
    <col min="4360" max="4360" width="9.140625" style="62"/>
    <col min="4361" max="4361" width="12" style="62" bestFit="1" customWidth="1"/>
    <col min="4362" max="4609" width="9.140625" style="62"/>
    <col min="4610" max="4610" width="34.28515625" style="62" customWidth="1"/>
    <col min="4611" max="4611" width="11.5703125" style="62" customWidth="1"/>
    <col min="4612" max="4613" width="12.85546875" style="62" bestFit="1" customWidth="1"/>
    <col min="4614" max="4614" width="7.7109375" style="62" customWidth="1"/>
    <col min="4615" max="4615" width="13.140625" style="62" customWidth="1"/>
    <col min="4616" max="4616" width="9.140625" style="62"/>
    <col min="4617" max="4617" width="12" style="62" bestFit="1" customWidth="1"/>
    <col min="4618" max="4865" width="9.140625" style="62"/>
    <col min="4866" max="4866" width="34.28515625" style="62" customWidth="1"/>
    <col min="4867" max="4867" width="11.5703125" style="62" customWidth="1"/>
    <col min="4868" max="4869" width="12.85546875" style="62" bestFit="1" customWidth="1"/>
    <col min="4870" max="4870" width="7.7109375" style="62" customWidth="1"/>
    <col min="4871" max="4871" width="13.140625" style="62" customWidth="1"/>
    <col min="4872" max="4872" width="9.140625" style="62"/>
    <col min="4873" max="4873" width="12" style="62" bestFit="1" customWidth="1"/>
    <col min="4874" max="5121" width="9.140625" style="62"/>
    <col min="5122" max="5122" width="34.28515625" style="62" customWidth="1"/>
    <col min="5123" max="5123" width="11.5703125" style="62" customWidth="1"/>
    <col min="5124" max="5125" width="12.85546875" style="62" bestFit="1" customWidth="1"/>
    <col min="5126" max="5126" width="7.7109375" style="62" customWidth="1"/>
    <col min="5127" max="5127" width="13.140625" style="62" customWidth="1"/>
    <col min="5128" max="5128" width="9.140625" style="62"/>
    <col min="5129" max="5129" width="12" style="62" bestFit="1" customWidth="1"/>
    <col min="5130" max="5377" width="9.140625" style="62"/>
    <col min="5378" max="5378" width="34.28515625" style="62" customWidth="1"/>
    <col min="5379" max="5379" width="11.5703125" style="62" customWidth="1"/>
    <col min="5380" max="5381" width="12.85546875" style="62" bestFit="1" customWidth="1"/>
    <col min="5382" max="5382" width="7.7109375" style="62" customWidth="1"/>
    <col min="5383" max="5383" width="13.140625" style="62" customWidth="1"/>
    <col min="5384" max="5384" width="9.140625" style="62"/>
    <col min="5385" max="5385" width="12" style="62" bestFit="1" customWidth="1"/>
    <col min="5386" max="5633" width="9.140625" style="62"/>
    <col min="5634" max="5634" width="34.28515625" style="62" customWidth="1"/>
    <col min="5635" max="5635" width="11.5703125" style="62" customWidth="1"/>
    <col min="5636" max="5637" width="12.85546875" style="62" bestFit="1" customWidth="1"/>
    <col min="5638" max="5638" width="7.7109375" style="62" customWidth="1"/>
    <col min="5639" max="5639" width="13.140625" style="62" customWidth="1"/>
    <col min="5640" max="5640" width="9.140625" style="62"/>
    <col min="5641" max="5641" width="12" style="62" bestFit="1" customWidth="1"/>
    <col min="5642" max="5889" width="9.140625" style="62"/>
    <col min="5890" max="5890" width="34.28515625" style="62" customWidth="1"/>
    <col min="5891" max="5891" width="11.5703125" style="62" customWidth="1"/>
    <col min="5892" max="5893" width="12.85546875" style="62" bestFit="1" customWidth="1"/>
    <col min="5894" max="5894" width="7.7109375" style="62" customWidth="1"/>
    <col min="5895" max="5895" width="13.140625" style="62" customWidth="1"/>
    <col min="5896" max="5896" width="9.140625" style="62"/>
    <col min="5897" max="5897" width="12" style="62" bestFit="1" customWidth="1"/>
    <col min="5898" max="6145" width="9.140625" style="62"/>
    <col min="6146" max="6146" width="34.28515625" style="62" customWidth="1"/>
    <col min="6147" max="6147" width="11.5703125" style="62" customWidth="1"/>
    <col min="6148" max="6149" width="12.85546875" style="62" bestFit="1" customWidth="1"/>
    <col min="6150" max="6150" width="7.7109375" style="62" customWidth="1"/>
    <col min="6151" max="6151" width="13.140625" style="62" customWidth="1"/>
    <col min="6152" max="6152" width="9.140625" style="62"/>
    <col min="6153" max="6153" width="12" style="62" bestFit="1" customWidth="1"/>
    <col min="6154" max="6401" width="9.140625" style="62"/>
    <col min="6402" max="6402" width="34.28515625" style="62" customWidth="1"/>
    <col min="6403" max="6403" width="11.5703125" style="62" customWidth="1"/>
    <col min="6404" max="6405" width="12.85546875" style="62" bestFit="1" customWidth="1"/>
    <col min="6406" max="6406" width="7.7109375" style="62" customWidth="1"/>
    <col min="6407" max="6407" width="13.140625" style="62" customWidth="1"/>
    <col min="6408" max="6408" width="9.140625" style="62"/>
    <col min="6409" max="6409" width="12" style="62" bestFit="1" customWidth="1"/>
    <col min="6410" max="6657" width="9.140625" style="62"/>
    <col min="6658" max="6658" width="34.28515625" style="62" customWidth="1"/>
    <col min="6659" max="6659" width="11.5703125" style="62" customWidth="1"/>
    <col min="6660" max="6661" width="12.85546875" style="62" bestFit="1" customWidth="1"/>
    <col min="6662" max="6662" width="7.7109375" style="62" customWidth="1"/>
    <col min="6663" max="6663" width="13.140625" style="62" customWidth="1"/>
    <col min="6664" max="6664" width="9.140625" style="62"/>
    <col min="6665" max="6665" width="12" style="62" bestFit="1" customWidth="1"/>
    <col min="6666" max="6913" width="9.140625" style="62"/>
    <col min="6914" max="6914" width="34.28515625" style="62" customWidth="1"/>
    <col min="6915" max="6915" width="11.5703125" style="62" customWidth="1"/>
    <col min="6916" max="6917" width="12.85546875" style="62" bestFit="1" customWidth="1"/>
    <col min="6918" max="6918" width="7.7109375" style="62" customWidth="1"/>
    <col min="6919" max="6919" width="13.140625" style="62" customWidth="1"/>
    <col min="6920" max="6920" width="9.140625" style="62"/>
    <col min="6921" max="6921" width="12" style="62" bestFit="1" customWidth="1"/>
    <col min="6922" max="7169" width="9.140625" style="62"/>
    <col min="7170" max="7170" width="34.28515625" style="62" customWidth="1"/>
    <col min="7171" max="7171" width="11.5703125" style="62" customWidth="1"/>
    <col min="7172" max="7173" width="12.85546875" style="62" bestFit="1" customWidth="1"/>
    <col min="7174" max="7174" width="7.7109375" style="62" customWidth="1"/>
    <col min="7175" max="7175" width="13.140625" style="62" customWidth="1"/>
    <col min="7176" max="7176" width="9.140625" style="62"/>
    <col min="7177" max="7177" width="12" style="62" bestFit="1" customWidth="1"/>
    <col min="7178" max="7425" width="9.140625" style="62"/>
    <col min="7426" max="7426" width="34.28515625" style="62" customWidth="1"/>
    <col min="7427" max="7427" width="11.5703125" style="62" customWidth="1"/>
    <col min="7428" max="7429" width="12.85546875" style="62" bestFit="1" customWidth="1"/>
    <col min="7430" max="7430" width="7.7109375" style="62" customWidth="1"/>
    <col min="7431" max="7431" width="13.140625" style="62" customWidth="1"/>
    <col min="7432" max="7432" width="9.140625" style="62"/>
    <col min="7433" max="7433" width="12" style="62" bestFit="1" customWidth="1"/>
    <col min="7434" max="7681" width="9.140625" style="62"/>
    <col min="7682" max="7682" width="34.28515625" style="62" customWidth="1"/>
    <col min="7683" max="7683" width="11.5703125" style="62" customWidth="1"/>
    <col min="7684" max="7685" width="12.85546875" style="62" bestFit="1" customWidth="1"/>
    <col min="7686" max="7686" width="7.7109375" style="62" customWidth="1"/>
    <col min="7687" max="7687" width="13.140625" style="62" customWidth="1"/>
    <col min="7688" max="7688" width="9.140625" style="62"/>
    <col min="7689" max="7689" width="12" style="62" bestFit="1" customWidth="1"/>
    <col min="7690" max="7937" width="9.140625" style="62"/>
    <col min="7938" max="7938" width="34.28515625" style="62" customWidth="1"/>
    <col min="7939" max="7939" width="11.5703125" style="62" customWidth="1"/>
    <col min="7940" max="7941" width="12.85546875" style="62" bestFit="1" customWidth="1"/>
    <col min="7942" max="7942" width="7.7109375" style="62" customWidth="1"/>
    <col min="7943" max="7943" width="13.140625" style="62" customWidth="1"/>
    <col min="7944" max="7944" width="9.140625" style="62"/>
    <col min="7945" max="7945" width="12" style="62" bestFit="1" customWidth="1"/>
    <col min="7946" max="8193" width="9.140625" style="62"/>
    <col min="8194" max="8194" width="34.28515625" style="62" customWidth="1"/>
    <col min="8195" max="8195" width="11.5703125" style="62" customWidth="1"/>
    <col min="8196" max="8197" width="12.85546875" style="62" bestFit="1" customWidth="1"/>
    <col min="8198" max="8198" width="7.7109375" style="62" customWidth="1"/>
    <col min="8199" max="8199" width="13.140625" style="62" customWidth="1"/>
    <col min="8200" max="8200" width="9.140625" style="62"/>
    <col min="8201" max="8201" width="12" style="62" bestFit="1" customWidth="1"/>
    <col min="8202" max="8449" width="9.140625" style="62"/>
    <col min="8450" max="8450" width="34.28515625" style="62" customWidth="1"/>
    <col min="8451" max="8451" width="11.5703125" style="62" customWidth="1"/>
    <col min="8452" max="8453" width="12.85546875" style="62" bestFit="1" customWidth="1"/>
    <col min="8454" max="8454" width="7.7109375" style="62" customWidth="1"/>
    <col min="8455" max="8455" width="13.140625" style="62" customWidth="1"/>
    <col min="8456" max="8456" width="9.140625" style="62"/>
    <col min="8457" max="8457" width="12" style="62" bestFit="1" customWidth="1"/>
    <col min="8458" max="8705" width="9.140625" style="62"/>
    <col min="8706" max="8706" width="34.28515625" style="62" customWidth="1"/>
    <col min="8707" max="8707" width="11.5703125" style="62" customWidth="1"/>
    <col min="8708" max="8709" width="12.85546875" style="62" bestFit="1" customWidth="1"/>
    <col min="8710" max="8710" width="7.7109375" style="62" customWidth="1"/>
    <col min="8711" max="8711" width="13.140625" style="62" customWidth="1"/>
    <col min="8712" max="8712" width="9.140625" style="62"/>
    <col min="8713" max="8713" width="12" style="62" bestFit="1" customWidth="1"/>
    <col min="8714" max="8961" width="9.140625" style="62"/>
    <col min="8962" max="8962" width="34.28515625" style="62" customWidth="1"/>
    <col min="8963" max="8963" width="11.5703125" style="62" customWidth="1"/>
    <col min="8964" max="8965" width="12.85546875" style="62" bestFit="1" customWidth="1"/>
    <col min="8966" max="8966" width="7.7109375" style="62" customWidth="1"/>
    <col min="8967" max="8967" width="13.140625" style="62" customWidth="1"/>
    <col min="8968" max="8968" width="9.140625" style="62"/>
    <col min="8969" max="8969" width="12" style="62" bestFit="1" customWidth="1"/>
    <col min="8970" max="9217" width="9.140625" style="62"/>
    <col min="9218" max="9218" width="34.28515625" style="62" customWidth="1"/>
    <col min="9219" max="9219" width="11.5703125" style="62" customWidth="1"/>
    <col min="9220" max="9221" width="12.85546875" style="62" bestFit="1" customWidth="1"/>
    <col min="9222" max="9222" width="7.7109375" style="62" customWidth="1"/>
    <col min="9223" max="9223" width="13.140625" style="62" customWidth="1"/>
    <col min="9224" max="9224" width="9.140625" style="62"/>
    <col min="9225" max="9225" width="12" style="62" bestFit="1" customWidth="1"/>
    <col min="9226" max="9473" width="9.140625" style="62"/>
    <col min="9474" max="9474" width="34.28515625" style="62" customWidth="1"/>
    <col min="9475" max="9475" width="11.5703125" style="62" customWidth="1"/>
    <col min="9476" max="9477" width="12.85546875" style="62" bestFit="1" customWidth="1"/>
    <col min="9478" max="9478" width="7.7109375" style="62" customWidth="1"/>
    <col min="9479" max="9479" width="13.140625" style="62" customWidth="1"/>
    <col min="9480" max="9480" width="9.140625" style="62"/>
    <col min="9481" max="9481" width="12" style="62" bestFit="1" customWidth="1"/>
    <col min="9482" max="9729" width="9.140625" style="62"/>
    <col min="9730" max="9730" width="34.28515625" style="62" customWidth="1"/>
    <col min="9731" max="9731" width="11.5703125" style="62" customWidth="1"/>
    <col min="9732" max="9733" width="12.85546875" style="62" bestFit="1" customWidth="1"/>
    <col min="9734" max="9734" width="7.7109375" style="62" customWidth="1"/>
    <col min="9735" max="9735" width="13.140625" style="62" customWidth="1"/>
    <col min="9736" max="9736" width="9.140625" style="62"/>
    <col min="9737" max="9737" width="12" style="62" bestFit="1" customWidth="1"/>
    <col min="9738" max="9985" width="9.140625" style="62"/>
    <col min="9986" max="9986" width="34.28515625" style="62" customWidth="1"/>
    <col min="9987" max="9987" width="11.5703125" style="62" customWidth="1"/>
    <col min="9988" max="9989" width="12.85546875" style="62" bestFit="1" customWidth="1"/>
    <col min="9990" max="9990" width="7.7109375" style="62" customWidth="1"/>
    <col min="9991" max="9991" width="13.140625" style="62" customWidth="1"/>
    <col min="9992" max="9992" width="9.140625" style="62"/>
    <col min="9993" max="9993" width="12" style="62" bestFit="1" customWidth="1"/>
    <col min="9994" max="10241" width="9.140625" style="62"/>
    <col min="10242" max="10242" width="34.28515625" style="62" customWidth="1"/>
    <col min="10243" max="10243" width="11.5703125" style="62" customWidth="1"/>
    <col min="10244" max="10245" width="12.85546875" style="62" bestFit="1" customWidth="1"/>
    <col min="10246" max="10246" width="7.7109375" style="62" customWidth="1"/>
    <col min="10247" max="10247" width="13.140625" style="62" customWidth="1"/>
    <col min="10248" max="10248" width="9.140625" style="62"/>
    <col min="10249" max="10249" width="12" style="62" bestFit="1" customWidth="1"/>
    <col min="10250" max="10497" width="9.140625" style="62"/>
    <col min="10498" max="10498" width="34.28515625" style="62" customWidth="1"/>
    <col min="10499" max="10499" width="11.5703125" style="62" customWidth="1"/>
    <col min="10500" max="10501" width="12.85546875" style="62" bestFit="1" customWidth="1"/>
    <col min="10502" max="10502" width="7.7109375" style="62" customWidth="1"/>
    <col min="10503" max="10503" width="13.140625" style="62" customWidth="1"/>
    <col min="10504" max="10504" width="9.140625" style="62"/>
    <col min="10505" max="10505" width="12" style="62" bestFit="1" customWidth="1"/>
    <col min="10506" max="10753" width="9.140625" style="62"/>
    <col min="10754" max="10754" width="34.28515625" style="62" customWidth="1"/>
    <col min="10755" max="10755" width="11.5703125" style="62" customWidth="1"/>
    <col min="10756" max="10757" width="12.85546875" style="62" bestFit="1" customWidth="1"/>
    <col min="10758" max="10758" width="7.7109375" style="62" customWidth="1"/>
    <col min="10759" max="10759" width="13.140625" style="62" customWidth="1"/>
    <col min="10760" max="10760" width="9.140625" style="62"/>
    <col min="10761" max="10761" width="12" style="62" bestFit="1" customWidth="1"/>
    <col min="10762" max="11009" width="9.140625" style="62"/>
    <col min="11010" max="11010" width="34.28515625" style="62" customWidth="1"/>
    <col min="11011" max="11011" width="11.5703125" style="62" customWidth="1"/>
    <col min="11012" max="11013" width="12.85546875" style="62" bestFit="1" customWidth="1"/>
    <col min="11014" max="11014" width="7.7109375" style="62" customWidth="1"/>
    <col min="11015" max="11015" width="13.140625" style="62" customWidth="1"/>
    <col min="11016" max="11016" width="9.140625" style="62"/>
    <col min="11017" max="11017" width="12" style="62" bestFit="1" customWidth="1"/>
    <col min="11018" max="11265" width="9.140625" style="62"/>
    <col min="11266" max="11266" width="34.28515625" style="62" customWidth="1"/>
    <col min="11267" max="11267" width="11.5703125" style="62" customWidth="1"/>
    <col min="11268" max="11269" width="12.85546875" style="62" bestFit="1" customWidth="1"/>
    <col min="11270" max="11270" width="7.7109375" style="62" customWidth="1"/>
    <col min="11271" max="11271" width="13.140625" style="62" customWidth="1"/>
    <col min="11272" max="11272" width="9.140625" style="62"/>
    <col min="11273" max="11273" width="12" style="62" bestFit="1" customWidth="1"/>
    <col min="11274" max="11521" width="9.140625" style="62"/>
    <col min="11522" max="11522" width="34.28515625" style="62" customWidth="1"/>
    <col min="11523" max="11523" width="11.5703125" style="62" customWidth="1"/>
    <col min="11524" max="11525" width="12.85546875" style="62" bestFit="1" customWidth="1"/>
    <col min="11526" max="11526" width="7.7109375" style="62" customWidth="1"/>
    <col min="11527" max="11527" width="13.140625" style="62" customWidth="1"/>
    <col min="11528" max="11528" width="9.140625" style="62"/>
    <col min="11529" max="11529" width="12" style="62" bestFit="1" customWidth="1"/>
    <col min="11530" max="11777" width="9.140625" style="62"/>
    <col min="11778" max="11778" width="34.28515625" style="62" customWidth="1"/>
    <col min="11779" max="11779" width="11.5703125" style="62" customWidth="1"/>
    <col min="11780" max="11781" width="12.85546875" style="62" bestFit="1" customWidth="1"/>
    <col min="11782" max="11782" width="7.7109375" style="62" customWidth="1"/>
    <col min="11783" max="11783" width="13.140625" style="62" customWidth="1"/>
    <col min="11784" max="11784" width="9.140625" style="62"/>
    <col min="11785" max="11785" width="12" style="62" bestFit="1" customWidth="1"/>
    <col min="11786" max="12033" width="9.140625" style="62"/>
    <col min="12034" max="12034" width="34.28515625" style="62" customWidth="1"/>
    <col min="12035" max="12035" width="11.5703125" style="62" customWidth="1"/>
    <col min="12036" max="12037" width="12.85546875" style="62" bestFit="1" customWidth="1"/>
    <col min="12038" max="12038" width="7.7109375" style="62" customWidth="1"/>
    <col min="12039" max="12039" width="13.140625" style="62" customWidth="1"/>
    <col min="12040" max="12040" width="9.140625" style="62"/>
    <col min="12041" max="12041" width="12" style="62" bestFit="1" customWidth="1"/>
    <col min="12042" max="12289" width="9.140625" style="62"/>
    <col min="12290" max="12290" width="34.28515625" style="62" customWidth="1"/>
    <col min="12291" max="12291" width="11.5703125" style="62" customWidth="1"/>
    <col min="12292" max="12293" width="12.85546875" style="62" bestFit="1" customWidth="1"/>
    <col min="12294" max="12294" width="7.7109375" style="62" customWidth="1"/>
    <col min="12295" max="12295" width="13.140625" style="62" customWidth="1"/>
    <col min="12296" max="12296" width="9.140625" style="62"/>
    <col min="12297" max="12297" width="12" style="62" bestFit="1" customWidth="1"/>
    <col min="12298" max="12545" width="9.140625" style="62"/>
    <col min="12546" max="12546" width="34.28515625" style="62" customWidth="1"/>
    <col min="12547" max="12547" width="11.5703125" style="62" customWidth="1"/>
    <col min="12548" max="12549" width="12.85546875" style="62" bestFit="1" customWidth="1"/>
    <col min="12550" max="12550" width="7.7109375" style="62" customWidth="1"/>
    <col min="12551" max="12551" width="13.140625" style="62" customWidth="1"/>
    <col min="12552" max="12552" width="9.140625" style="62"/>
    <col min="12553" max="12553" width="12" style="62" bestFit="1" customWidth="1"/>
    <col min="12554" max="12801" width="9.140625" style="62"/>
    <col min="12802" max="12802" width="34.28515625" style="62" customWidth="1"/>
    <col min="12803" max="12803" width="11.5703125" style="62" customWidth="1"/>
    <col min="12804" max="12805" width="12.85546875" style="62" bestFit="1" customWidth="1"/>
    <col min="12806" max="12806" width="7.7109375" style="62" customWidth="1"/>
    <col min="12807" max="12807" width="13.140625" style="62" customWidth="1"/>
    <col min="12808" max="12808" width="9.140625" style="62"/>
    <col min="12809" max="12809" width="12" style="62" bestFit="1" customWidth="1"/>
    <col min="12810" max="13057" width="9.140625" style="62"/>
    <col min="13058" max="13058" width="34.28515625" style="62" customWidth="1"/>
    <col min="13059" max="13059" width="11.5703125" style="62" customWidth="1"/>
    <col min="13060" max="13061" width="12.85546875" style="62" bestFit="1" customWidth="1"/>
    <col min="13062" max="13062" width="7.7109375" style="62" customWidth="1"/>
    <col min="13063" max="13063" width="13.140625" style="62" customWidth="1"/>
    <col min="13064" max="13064" width="9.140625" style="62"/>
    <col min="13065" max="13065" width="12" style="62" bestFit="1" customWidth="1"/>
    <col min="13066" max="13313" width="9.140625" style="62"/>
    <col min="13314" max="13314" width="34.28515625" style="62" customWidth="1"/>
    <col min="13315" max="13315" width="11.5703125" style="62" customWidth="1"/>
    <col min="13316" max="13317" width="12.85546875" style="62" bestFit="1" customWidth="1"/>
    <col min="13318" max="13318" width="7.7109375" style="62" customWidth="1"/>
    <col min="13319" max="13319" width="13.140625" style="62" customWidth="1"/>
    <col min="13320" max="13320" width="9.140625" style="62"/>
    <col min="13321" max="13321" width="12" style="62" bestFit="1" customWidth="1"/>
    <col min="13322" max="13569" width="9.140625" style="62"/>
    <col min="13570" max="13570" width="34.28515625" style="62" customWidth="1"/>
    <col min="13571" max="13571" width="11.5703125" style="62" customWidth="1"/>
    <col min="13572" max="13573" width="12.85546875" style="62" bestFit="1" customWidth="1"/>
    <col min="13574" max="13574" width="7.7109375" style="62" customWidth="1"/>
    <col min="13575" max="13575" width="13.140625" style="62" customWidth="1"/>
    <col min="13576" max="13576" width="9.140625" style="62"/>
    <col min="13577" max="13577" width="12" style="62" bestFit="1" customWidth="1"/>
    <col min="13578" max="13825" width="9.140625" style="62"/>
    <col min="13826" max="13826" width="34.28515625" style="62" customWidth="1"/>
    <col min="13827" max="13827" width="11.5703125" style="62" customWidth="1"/>
    <col min="13828" max="13829" width="12.85546875" style="62" bestFit="1" customWidth="1"/>
    <col min="13830" max="13830" width="7.7109375" style="62" customWidth="1"/>
    <col min="13831" max="13831" width="13.140625" style="62" customWidth="1"/>
    <col min="13832" max="13832" width="9.140625" style="62"/>
    <col min="13833" max="13833" width="12" style="62" bestFit="1" customWidth="1"/>
    <col min="13834" max="14081" width="9.140625" style="62"/>
    <col min="14082" max="14082" width="34.28515625" style="62" customWidth="1"/>
    <col min="14083" max="14083" width="11.5703125" style="62" customWidth="1"/>
    <col min="14084" max="14085" width="12.85546875" style="62" bestFit="1" customWidth="1"/>
    <col min="14086" max="14086" width="7.7109375" style="62" customWidth="1"/>
    <col min="14087" max="14087" width="13.140625" style="62" customWidth="1"/>
    <col min="14088" max="14088" width="9.140625" style="62"/>
    <col min="14089" max="14089" width="12" style="62" bestFit="1" customWidth="1"/>
    <col min="14090" max="14337" width="9.140625" style="62"/>
    <col min="14338" max="14338" width="34.28515625" style="62" customWidth="1"/>
    <col min="14339" max="14339" width="11.5703125" style="62" customWidth="1"/>
    <col min="14340" max="14341" width="12.85546875" style="62" bestFit="1" customWidth="1"/>
    <col min="14342" max="14342" width="7.7109375" style="62" customWidth="1"/>
    <col min="14343" max="14343" width="13.140625" style="62" customWidth="1"/>
    <col min="14344" max="14344" width="9.140625" style="62"/>
    <col min="14345" max="14345" width="12" style="62" bestFit="1" customWidth="1"/>
    <col min="14346" max="14593" width="9.140625" style="62"/>
    <col min="14594" max="14594" width="34.28515625" style="62" customWidth="1"/>
    <col min="14595" max="14595" width="11.5703125" style="62" customWidth="1"/>
    <col min="14596" max="14597" width="12.85546875" style="62" bestFit="1" customWidth="1"/>
    <col min="14598" max="14598" width="7.7109375" style="62" customWidth="1"/>
    <col min="14599" max="14599" width="13.140625" style="62" customWidth="1"/>
    <col min="14600" max="14600" width="9.140625" style="62"/>
    <col min="14601" max="14601" width="12" style="62" bestFit="1" customWidth="1"/>
    <col min="14602" max="14849" width="9.140625" style="62"/>
    <col min="14850" max="14850" width="34.28515625" style="62" customWidth="1"/>
    <col min="14851" max="14851" width="11.5703125" style="62" customWidth="1"/>
    <col min="14852" max="14853" width="12.85546875" style="62" bestFit="1" customWidth="1"/>
    <col min="14854" max="14854" width="7.7109375" style="62" customWidth="1"/>
    <col min="14855" max="14855" width="13.140625" style="62" customWidth="1"/>
    <col min="14856" max="14856" width="9.140625" style="62"/>
    <col min="14857" max="14857" width="12" style="62" bestFit="1" customWidth="1"/>
    <col min="14858" max="15105" width="9.140625" style="62"/>
    <col min="15106" max="15106" width="34.28515625" style="62" customWidth="1"/>
    <col min="15107" max="15107" width="11.5703125" style="62" customWidth="1"/>
    <col min="15108" max="15109" width="12.85546875" style="62" bestFit="1" customWidth="1"/>
    <col min="15110" max="15110" width="7.7109375" style="62" customWidth="1"/>
    <col min="15111" max="15111" width="13.140625" style="62" customWidth="1"/>
    <col min="15112" max="15112" width="9.140625" style="62"/>
    <col min="15113" max="15113" width="12" style="62" bestFit="1" customWidth="1"/>
    <col min="15114" max="15361" width="9.140625" style="62"/>
    <col min="15362" max="15362" width="34.28515625" style="62" customWidth="1"/>
    <col min="15363" max="15363" width="11.5703125" style="62" customWidth="1"/>
    <col min="15364" max="15365" width="12.85546875" style="62" bestFit="1" customWidth="1"/>
    <col min="15366" max="15366" width="7.7109375" style="62" customWidth="1"/>
    <col min="15367" max="15367" width="13.140625" style="62" customWidth="1"/>
    <col min="15368" max="15368" width="9.140625" style="62"/>
    <col min="15369" max="15369" width="12" style="62" bestFit="1" customWidth="1"/>
    <col min="15370" max="15617" width="9.140625" style="62"/>
    <col min="15618" max="15618" width="34.28515625" style="62" customWidth="1"/>
    <col min="15619" max="15619" width="11.5703125" style="62" customWidth="1"/>
    <col min="15620" max="15621" width="12.85546875" style="62" bestFit="1" customWidth="1"/>
    <col min="15622" max="15622" width="7.7109375" style="62" customWidth="1"/>
    <col min="15623" max="15623" width="13.140625" style="62" customWidth="1"/>
    <col min="15624" max="15624" width="9.140625" style="62"/>
    <col min="15625" max="15625" width="12" style="62" bestFit="1" customWidth="1"/>
    <col min="15626" max="15873" width="9.140625" style="62"/>
    <col min="15874" max="15874" width="34.28515625" style="62" customWidth="1"/>
    <col min="15875" max="15875" width="11.5703125" style="62" customWidth="1"/>
    <col min="15876" max="15877" width="12.85546875" style="62" bestFit="1" customWidth="1"/>
    <col min="15878" max="15878" width="7.7109375" style="62" customWidth="1"/>
    <col min="15879" max="15879" width="13.140625" style="62" customWidth="1"/>
    <col min="15880" max="15880" width="9.140625" style="62"/>
    <col min="15881" max="15881" width="12" style="62" bestFit="1" customWidth="1"/>
    <col min="15882" max="16129" width="9.140625" style="62"/>
    <col min="16130" max="16130" width="34.28515625" style="62" customWidth="1"/>
    <col min="16131" max="16131" width="11.5703125" style="62" customWidth="1"/>
    <col min="16132" max="16133" width="12.85546875" style="62" bestFit="1" customWidth="1"/>
    <col min="16134" max="16134" width="7.7109375" style="62" customWidth="1"/>
    <col min="16135" max="16135" width="13.140625" style="62" customWidth="1"/>
    <col min="16136" max="16136" width="9.140625" style="62"/>
    <col min="16137" max="16137" width="12" style="62" bestFit="1" customWidth="1"/>
    <col min="16138" max="16384" width="9.140625" style="62"/>
  </cols>
  <sheetData>
    <row r="1" spans="1:9" ht="21.75" x14ac:dyDescent="0.45">
      <c r="A1" s="291" t="s">
        <v>139</v>
      </c>
      <c r="B1" s="291"/>
      <c r="C1" s="291"/>
      <c r="D1" s="291"/>
      <c r="E1" s="291"/>
      <c r="F1" s="291"/>
      <c r="G1" s="291"/>
    </row>
    <row r="2" spans="1:9" ht="21.75" x14ac:dyDescent="0.45">
      <c r="A2" s="291" t="s">
        <v>100</v>
      </c>
      <c r="B2" s="291"/>
      <c r="C2" s="291"/>
      <c r="D2" s="291"/>
      <c r="E2" s="291"/>
      <c r="F2" s="291"/>
      <c r="G2" s="291"/>
    </row>
    <row r="3" spans="1:9" ht="21.75" x14ac:dyDescent="0.45">
      <c r="A3" s="291" t="s">
        <v>706</v>
      </c>
      <c r="B3" s="291"/>
      <c r="C3" s="291"/>
      <c r="D3" s="291"/>
      <c r="E3" s="291"/>
      <c r="F3" s="291"/>
      <c r="G3" s="291"/>
    </row>
    <row r="4" spans="1:9" ht="21.75" x14ac:dyDescent="0.45">
      <c r="A4" s="63" t="s">
        <v>101</v>
      </c>
      <c r="B4" s="63"/>
      <c r="C4" s="132"/>
      <c r="D4" s="64"/>
      <c r="E4" s="64"/>
      <c r="F4" s="64"/>
      <c r="G4" s="65"/>
    </row>
    <row r="5" spans="1:9" x14ac:dyDescent="0.45">
      <c r="A5" s="285" t="s">
        <v>50</v>
      </c>
      <c r="B5" s="286"/>
      <c r="C5" s="289" t="s">
        <v>0</v>
      </c>
      <c r="D5" s="289" t="s">
        <v>49</v>
      </c>
      <c r="E5" s="289" t="s">
        <v>102</v>
      </c>
      <c r="F5" s="66" t="s">
        <v>103</v>
      </c>
      <c r="G5" s="66" t="s">
        <v>104</v>
      </c>
    </row>
    <row r="6" spans="1:9" x14ac:dyDescent="0.45">
      <c r="A6" s="287"/>
      <c r="B6" s="288"/>
      <c r="C6" s="290"/>
      <c r="D6" s="290"/>
      <c r="E6" s="290"/>
      <c r="F6" s="67" t="s">
        <v>105</v>
      </c>
      <c r="G6" s="67" t="s">
        <v>106</v>
      </c>
    </row>
    <row r="7" spans="1:9" s="71" customFormat="1" x14ac:dyDescent="0.45">
      <c r="A7" s="68" t="s">
        <v>107</v>
      </c>
      <c r="B7" s="133"/>
      <c r="C7" s="134">
        <v>410000</v>
      </c>
      <c r="D7" s="69">
        <f>D8+D12+D18+D21+D24+D28</f>
        <v>1368300</v>
      </c>
      <c r="E7" s="69">
        <f>E8+E12+E18+E21+E24+E28</f>
        <v>1104506.44</v>
      </c>
      <c r="F7" s="70" t="s">
        <v>1</v>
      </c>
      <c r="G7" s="69">
        <f>E7-D7</f>
        <v>-263793.56000000006</v>
      </c>
    </row>
    <row r="8" spans="1:9" x14ac:dyDescent="0.45">
      <c r="A8" s="72" t="s">
        <v>89</v>
      </c>
      <c r="B8" s="85"/>
      <c r="C8" s="135">
        <v>411000</v>
      </c>
      <c r="D8" s="73">
        <f>SUM(D9:D11)</f>
        <v>245300</v>
      </c>
      <c r="E8" s="73">
        <f>E9+E10+E11</f>
        <v>161617.02000000002</v>
      </c>
      <c r="F8" s="74" t="s">
        <v>1</v>
      </c>
      <c r="G8" s="75">
        <f>D8-E8</f>
        <v>83682.979999999981</v>
      </c>
      <c r="I8" s="76"/>
    </row>
    <row r="9" spans="1:9" x14ac:dyDescent="0.45">
      <c r="A9" s="77"/>
      <c r="B9" s="83" t="s">
        <v>108</v>
      </c>
      <c r="C9" s="135">
        <v>411001</v>
      </c>
      <c r="D9" s="78">
        <v>44000</v>
      </c>
      <c r="E9" s="78">
        <f>1500+38015+3000+2250+788</f>
        <v>45553</v>
      </c>
      <c r="F9" s="79" t="s">
        <v>151</v>
      </c>
      <c r="G9" s="80">
        <f>D9-E9</f>
        <v>-1553</v>
      </c>
    </row>
    <row r="10" spans="1:9" x14ac:dyDescent="0.45">
      <c r="A10" s="77"/>
      <c r="B10" s="83" t="s">
        <v>109</v>
      </c>
      <c r="C10" s="135">
        <v>411002</v>
      </c>
      <c r="D10" s="78">
        <v>196000</v>
      </c>
      <c r="E10" s="78">
        <f>579.37+912.6+19515.95+22642.03+15972.28+21568.49+14350.29+11745.81+6177.2</f>
        <v>113464.02</v>
      </c>
      <c r="F10" s="79" t="s">
        <v>1</v>
      </c>
      <c r="G10" s="80">
        <f>D10-E10</f>
        <v>82535.98</v>
      </c>
    </row>
    <row r="11" spans="1:9" x14ac:dyDescent="0.45">
      <c r="A11" s="77"/>
      <c r="B11" s="83" t="s">
        <v>110</v>
      </c>
      <c r="C11" s="135">
        <v>411003</v>
      </c>
      <c r="D11" s="78">
        <v>5300</v>
      </c>
      <c r="E11" s="78">
        <v>2600</v>
      </c>
      <c r="F11" s="81" t="s">
        <v>1</v>
      </c>
      <c r="G11" s="80">
        <f>E11-D11</f>
        <v>-2700</v>
      </c>
    </row>
    <row r="12" spans="1:9" x14ac:dyDescent="0.45">
      <c r="A12" s="72" t="s">
        <v>88</v>
      </c>
      <c r="B12" s="83"/>
      <c r="C12" s="135">
        <v>412000</v>
      </c>
      <c r="D12" s="73">
        <f>SUM(D13:D17)</f>
        <v>37000</v>
      </c>
      <c r="E12" s="73">
        <f>SUM(E13:E17)</f>
        <v>58490</v>
      </c>
      <c r="F12" s="74" t="s">
        <v>151</v>
      </c>
      <c r="G12" s="75">
        <f>D12-E12</f>
        <v>-21490</v>
      </c>
    </row>
    <row r="13" spans="1:9" x14ac:dyDescent="0.45">
      <c r="A13" s="77"/>
      <c r="B13" s="83" t="s">
        <v>238</v>
      </c>
      <c r="C13" s="135">
        <v>412111</v>
      </c>
      <c r="D13" s="78">
        <v>0</v>
      </c>
      <c r="E13" s="82">
        <v>0</v>
      </c>
      <c r="F13" s="79" t="s">
        <v>1</v>
      </c>
      <c r="G13" s="80">
        <f>E13-D13</f>
        <v>0</v>
      </c>
    </row>
    <row r="14" spans="1:9" x14ac:dyDescent="0.45">
      <c r="A14" s="77"/>
      <c r="B14" s="83" t="s">
        <v>111</v>
      </c>
      <c r="C14" s="135">
        <v>412128</v>
      </c>
      <c r="D14" s="78">
        <v>0</v>
      </c>
      <c r="E14" s="82">
        <f>100+120+100+150+100+80+120+170</f>
        <v>940</v>
      </c>
      <c r="F14" s="79" t="s">
        <v>151</v>
      </c>
      <c r="G14" s="80">
        <f>E14-D14</f>
        <v>940</v>
      </c>
    </row>
    <row r="15" spans="1:9" x14ac:dyDescent="0.45">
      <c r="A15" s="77"/>
      <c r="B15" s="83" t="s">
        <v>112</v>
      </c>
      <c r="C15" s="135">
        <v>412202</v>
      </c>
      <c r="D15" s="78">
        <v>7000</v>
      </c>
      <c r="E15" s="82">
        <f>400+1000+200+400</f>
        <v>2000</v>
      </c>
      <c r="F15" s="79" t="s">
        <v>1</v>
      </c>
      <c r="G15" s="80">
        <f>D15-E15</f>
        <v>5000</v>
      </c>
    </row>
    <row r="16" spans="1:9" x14ac:dyDescent="0.45">
      <c r="A16" s="77"/>
      <c r="B16" s="83" t="s">
        <v>113</v>
      </c>
      <c r="C16" s="135">
        <v>412210</v>
      </c>
      <c r="D16" s="78">
        <v>30000</v>
      </c>
      <c r="E16" s="82">
        <f>800+37603+2880+12532+1491</f>
        <v>55306</v>
      </c>
      <c r="F16" s="79" t="s">
        <v>151</v>
      </c>
      <c r="G16" s="80">
        <f>E16-D16</f>
        <v>25306</v>
      </c>
    </row>
    <row r="17" spans="1:7" x14ac:dyDescent="0.45">
      <c r="A17" s="77"/>
      <c r="B17" s="83" t="s">
        <v>239</v>
      </c>
      <c r="C17" s="135">
        <v>412307</v>
      </c>
      <c r="D17" s="78">
        <v>0</v>
      </c>
      <c r="E17" s="82">
        <f>155+89</f>
        <v>244</v>
      </c>
      <c r="F17" s="79" t="s">
        <v>151</v>
      </c>
      <c r="G17" s="80">
        <f>E17-D17</f>
        <v>244</v>
      </c>
    </row>
    <row r="18" spans="1:7" x14ac:dyDescent="0.45">
      <c r="A18" s="84" t="s">
        <v>87</v>
      </c>
      <c r="B18" s="85"/>
      <c r="C18" s="136">
        <v>413000</v>
      </c>
      <c r="D18" s="73">
        <f>SUM(D19:D19)</f>
        <v>260000</v>
      </c>
      <c r="E18" s="73">
        <f>SUM(E19:E19)</f>
        <v>235629.41999999998</v>
      </c>
      <c r="F18" s="74" t="s">
        <v>1</v>
      </c>
      <c r="G18" s="75">
        <f>E18-D18</f>
        <v>-24370.580000000016</v>
      </c>
    </row>
    <row r="19" spans="1:7" x14ac:dyDescent="0.45">
      <c r="A19" s="77"/>
      <c r="B19" s="83" t="s">
        <v>114</v>
      </c>
      <c r="C19" s="135">
        <v>413003</v>
      </c>
      <c r="D19" s="78">
        <v>260000</v>
      </c>
      <c r="E19" s="82">
        <f>9869.43+2992.42+21302.24+67750.4+133714.93</f>
        <v>235629.41999999998</v>
      </c>
      <c r="F19" s="79" t="s">
        <v>1</v>
      </c>
      <c r="G19" s="80">
        <f>E19-D19</f>
        <v>-24370.580000000016</v>
      </c>
    </row>
    <row r="20" spans="1:7" x14ac:dyDescent="0.45">
      <c r="A20" s="77"/>
      <c r="B20" s="83"/>
      <c r="C20" s="135"/>
      <c r="D20" s="78"/>
      <c r="E20" s="82"/>
      <c r="F20" s="86"/>
      <c r="G20" s="80">
        <f>D20-E20</f>
        <v>0</v>
      </c>
    </row>
    <row r="21" spans="1:7" x14ac:dyDescent="0.45">
      <c r="A21" s="72" t="s">
        <v>86</v>
      </c>
      <c r="B21" s="85"/>
      <c r="C21" s="135">
        <v>414000</v>
      </c>
      <c r="D21" s="73">
        <f>SUM(D22)</f>
        <v>716000</v>
      </c>
      <c r="E21" s="87">
        <f>E22</f>
        <v>589670</v>
      </c>
      <c r="F21" s="86" t="s">
        <v>1</v>
      </c>
      <c r="G21" s="75">
        <f>E21-D21</f>
        <v>-126330</v>
      </c>
    </row>
    <row r="22" spans="1:7" x14ac:dyDescent="0.45">
      <c r="A22" s="77"/>
      <c r="B22" s="83" t="s">
        <v>115</v>
      </c>
      <c r="C22" s="135">
        <v>414006</v>
      </c>
      <c r="D22" s="78">
        <v>716000</v>
      </c>
      <c r="E22" s="82">
        <f>36110+34325+52180+39285+49035+79555+65990+82700+66280+84210</f>
        <v>589670</v>
      </c>
      <c r="F22" s="79" t="s">
        <v>1</v>
      </c>
      <c r="G22" s="88">
        <f>E22-D22</f>
        <v>-126330</v>
      </c>
    </row>
    <row r="23" spans="1:7" x14ac:dyDescent="0.45">
      <c r="A23" s="77"/>
      <c r="B23" s="83"/>
      <c r="C23" s="135"/>
      <c r="D23" s="78"/>
      <c r="E23" s="82"/>
      <c r="F23" s="81"/>
      <c r="G23" s="80"/>
    </row>
    <row r="24" spans="1:7" x14ac:dyDescent="0.45">
      <c r="A24" s="72" t="s">
        <v>85</v>
      </c>
      <c r="B24" s="85"/>
      <c r="C24" s="135">
        <v>415000</v>
      </c>
      <c r="D24" s="73">
        <f>SUM(D25:D26)</f>
        <v>110000</v>
      </c>
      <c r="E24" s="87">
        <f>E25+E26</f>
        <v>59100</v>
      </c>
      <c r="F24" s="74" t="s">
        <v>1</v>
      </c>
      <c r="G24" s="88">
        <f>E24-D24</f>
        <v>-50900</v>
      </c>
    </row>
    <row r="25" spans="1:7" x14ac:dyDescent="0.45">
      <c r="A25" s="77"/>
      <c r="B25" s="83" t="s">
        <v>116</v>
      </c>
      <c r="C25" s="135">
        <v>415004</v>
      </c>
      <c r="D25" s="78">
        <v>80000</v>
      </c>
      <c r="E25" s="82">
        <f>8500+5000+3000+3000</f>
        <v>19500</v>
      </c>
      <c r="F25" s="79" t="s">
        <v>1</v>
      </c>
      <c r="G25" s="88">
        <f>E25-D25</f>
        <v>-60500</v>
      </c>
    </row>
    <row r="26" spans="1:7" x14ac:dyDescent="0.45">
      <c r="A26" s="77"/>
      <c r="B26" s="83" t="s">
        <v>117</v>
      </c>
      <c r="C26" s="135">
        <v>415999</v>
      </c>
      <c r="D26" s="78">
        <v>30000</v>
      </c>
      <c r="E26" s="82">
        <f>500+500+8200+1000+8850+7500+2000+11050</f>
        <v>39600</v>
      </c>
      <c r="F26" s="79" t="s">
        <v>151</v>
      </c>
      <c r="G26" s="80">
        <f>E26-D26</f>
        <v>9600</v>
      </c>
    </row>
    <row r="27" spans="1:7" x14ac:dyDescent="0.45">
      <c r="A27" s="77"/>
      <c r="B27" s="83"/>
      <c r="C27" s="135"/>
      <c r="D27" s="78"/>
      <c r="E27" s="82"/>
      <c r="F27" s="79"/>
      <c r="G27" s="80"/>
    </row>
    <row r="28" spans="1:7" x14ac:dyDescent="0.45">
      <c r="A28" s="72" t="s">
        <v>118</v>
      </c>
      <c r="B28" s="85"/>
      <c r="C28" s="135">
        <v>416000</v>
      </c>
      <c r="D28" s="73">
        <f>SUM(D29)</f>
        <v>0</v>
      </c>
      <c r="E28" s="87">
        <f>E29</f>
        <v>0</v>
      </c>
      <c r="F28" s="74" t="s">
        <v>1</v>
      </c>
      <c r="G28" s="88">
        <f>D28-E28</f>
        <v>0</v>
      </c>
    </row>
    <row r="29" spans="1:7" x14ac:dyDescent="0.45">
      <c r="A29" s="77"/>
      <c r="B29" s="83" t="s">
        <v>119</v>
      </c>
      <c r="C29" s="135"/>
      <c r="D29" s="78">
        <v>0</v>
      </c>
      <c r="E29" s="82">
        <v>0</v>
      </c>
      <c r="F29" s="79" t="s">
        <v>1</v>
      </c>
      <c r="G29" s="88">
        <f>D29-E29</f>
        <v>0</v>
      </c>
    </row>
    <row r="30" spans="1:7" s="71" customFormat="1" x14ac:dyDescent="0.45">
      <c r="A30" s="68" t="s">
        <v>120</v>
      </c>
      <c r="B30" s="133"/>
      <c r="C30" s="137">
        <v>420000</v>
      </c>
      <c r="D30" s="92"/>
      <c r="E30" s="92"/>
      <c r="F30" s="93"/>
      <c r="G30" s="69"/>
    </row>
    <row r="31" spans="1:7" s="71" customFormat="1" x14ac:dyDescent="0.45">
      <c r="A31" s="94" t="s">
        <v>84</v>
      </c>
      <c r="B31" s="95"/>
      <c r="C31" s="138">
        <v>421000</v>
      </c>
      <c r="D31" s="92">
        <f>SUM(D32:D44)</f>
        <v>15668150</v>
      </c>
      <c r="E31" s="92">
        <f>SUM(E32:E44)</f>
        <v>13111449.779999997</v>
      </c>
      <c r="F31" s="96" t="s">
        <v>1</v>
      </c>
      <c r="G31" s="75">
        <f t="shared" ref="G31:G36" si="0">E31-D31</f>
        <v>-2556700.2200000025</v>
      </c>
    </row>
    <row r="32" spans="1:7" x14ac:dyDescent="0.45">
      <c r="A32" s="77"/>
      <c r="B32" s="83" t="s">
        <v>234</v>
      </c>
      <c r="C32" s="135">
        <v>421001</v>
      </c>
      <c r="D32" s="78">
        <v>300000</v>
      </c>
      <c r="E32" s="78">
        <f>34560.19+150322.99+51622.2+48402.37+39307.47+47404.96</f>
        <v>371620.18</v>
      </c>
      <c r="F32" s="79" t="s">
        <v>151</v>
      </c>
      <c r="G32" s="80">
        <f t="shared" si="0"/>
        <v>71620.179999999993</v>
      </c>
    </row>
    <row r="33" spans="1:8" x14ac:dyDescent="0.45">
      <c r="A33" s="77"/>
      <c r="B33" s="83" t="s">
        <v>121</v>
      </c>
      <c r="C33" s="135">
        <v>421002</v>
      </c>
      <c r="D33" s="78">
        <v>7600000</v>
      </c>
      <c r="E33" s="78">
        <f>643381+646070.32+654926.36+630788.07+698774.21+695287.33+605010.68+649862.12</f>
        <v>5224100.09</v>
      </c>
      <c r="F33" s="79" t="s">
        <v>1</v>
      </c>
      <c r="G33" s="80">
        <f t="shared" si="0"/>
        <v>-2375899.91</v>
      </c>
    </row>
    <row r="34" spans="1:8" x14ac:dyDescent="0.45">
      <c r="A34" s="77"/>
      <c r="B34" s="83" t="s">
        <v>122</v>
      </c>
      <c r="C34" s="135">
        <v>421004</v>
      </c>
      <c r="D34" s="78">
        <v>3100000</v>
      </c>
      <c r="E34" s="78">
        <f>237297.81+273840.82+267587.88+527098.62+293318.21+534610.5+558477.51</f>
        <v>2692231.3499999996</v>
      </c>
      <c r="F34" s="79" t="s">
        <v>1</v>
      </c>
      <c r="G34" s="80">
        <f t="shared" si="0"/>
        <v>-407768.65000000037</v>
      </c>
    </row>
    <row r="35" spans="1:8" x14ac:dyDescent="0.45">
      <c r="A35" s="77"/>
      <c r="B35" s="83" t="s">
        <v>123</v>
      </c>
      <c r="C35" s="135">
        <v>421005</v>
      </c>
      <c r="D35" s="78">
        <v>135000</v>
      </c>
      <c r="E35" s="78">
        <f>28325.44+34441.16</f>
        <v>62766.600000000006</v>
      </c>
      <c r="F35" s="79" t="s">
        <v>1</v>
      </c>
      <c r="G35" s="80">
        <f t="shared" si="0"/>
        <v>-72233.399999999994</v>
      </c>
    </row>
    <row r="36" spans="1:8" x14ac:dyDescent="0.45">
      <c r="A36" s="77"/>
      <c r="B36" s="83" t="s">
        <v>124</v>
      </c>
      <c r="C36" s="135">
        <v>421006</v>
      </c>
      <c r="D36" s="78">
        <v>1450000</v>
      </c>
      <c r="E36" s="78">
        <f>112384.54+127897.3+133697.2+308391.32+157864.47+328086.56+254641.89</f>
        <v>1422963.2800000003</v>
      </c>
      <c r="F36" s="79" t="s">
        <v>1</v>
      </c>
      <c r="G36" s="80">
        <f t="shared" si="0"/>
        <v>-27036.719999999739</v>
      </c>
    </row>
    <row r="37" spans="1:8" x14ac:dyDescent="0.45">
      <c r="A37" s="77" t="s">
        <v>125</v>
      </c>
      <c r="B37" s="83" t="s">
        <v>126</v>
      </c>
      <c r="C37" s="135">
        <v>421007</v>
      </c>
      <c r="D37" s="78">
        <v>2500000</v>
      </c>
      <c r="E37" s="78">
        <f>242645.5+269507.25+251572.28+648574.83+269396.93+618050.78+644108.37</f>
        <v>2943855.94</v>
      </c>
      <c r="F37" s="79" t="s">
        <v>151</v>
      </c>
      <c r="G37" s="80">
        <f>D37-E37</f>
        <v>-443855.93999999994</v>
      </c>
    </row>
    <row r="38" spans="1:8" x14ac:dyDescent="0.45">
      <c r="A38" s="77"/>
      <c r="B38" s="83" t="s">
        <v>152</v>
      </c>
      <c r="C38" s="135">
        <v>421009</v>
      </c>
      <c r="D38" s="78">
        <v>650</v>
      </c>
      <c r="E38" s="78">
        <f>97+368.6+19.4+116.4+97+38.8</f>
        <v>737.19999999999993</v>
      </c>
      <c r="F38" s="79" t="s">
        <v>151</v>
      </c>
      <c r="G38" s="80">
        <f>E38-D38</f>
        <v>87.199999999999932</v>
      </c>
    </row>
    <row r="39" spans="1:8" x14ac:dyDescent="0.45">
      <c r="A39" s="77"/>
      <c r="B39" s="83" t="s">
        <v>427</v>
      </c>
      <c r="C39" s="135">
        <v>421011</v>
      </c>
      <c r="D39" s="78">
        <v>0</v>
      </c>
      <c r="E39" s="78">
        <v>6</v>
      </c>
      <c r="F39" s="79" t="s">
        <v>151</v>
      </c>
      <c r="G39" s="80">
        <f>E39-D39</f>
        <v>6</v>
      </c>
    </row>
    <row r="40" spans="1:8" x14ac:dyDescent="0.45">
      <c r="A40" s="77"/>
      <c r="B40" s="83" t="s">
        <v>127</v>
      </c>
      <c r="C40" s="135">
        <v>421012</v>
      </c>
      <c r="D40" s="78">
        <v>130000</v>
      </c>
      <c r="E40" s="78">
        <f>29970.45+38238.41</f>
        <v>68208.86</v>
      </c>
      <c r="F40" s="79" t="s">
        <v>1</v>
      </c>
      <c r="G40" s="80">
        <f>E40-D40</f>
        <v>-61791.14</v>
      </c>
      <c r="H40" s="76"/>
    </row>
    <row r="41" spans="1:8" x14ac:dyDescent="0.45">
      <c r="A41" s="89"/>
      <c r="B41" s="139" t="s">
        <v>128</v>
      </c>
      <c r="C41" s="67">
        <v>421013</v>
      </c>
      <c r="D41" s="140">
        <v>180000</v>
      </c>
      <c r="E41" s="140">
        <f>16580.73+16249.51+12387.29</f>
        <v>45217.53</v>
      </c>
      <c r="F41" s="90" t="s">
        <v>1</v>
      </c>
      <c r="G41" s="91">
        <f>D41-E41</f>
        <v>134782.47</v>
      </c>
      <c r="H41" s="76"/>
    </row>
    <row r="42" spans="1:8" x14ac:dyDescent="0.45">
      <c r="A42" s="77"/>
      <c r="B42" s="83" t="s">
        <v>140</v>
      </c>
      <c r="C42" s="135">
        <v>421014</v>
      </c>
      <c r="D42" s="78">
        <v>2000</v>
      </c>
      <c r="E42" s="78">
        <v>1213.75</v>
      </c>
      <c r="F42" s="79" t="s">
        <v>1</v>
      </c>
      <c r="G42" s="80">
        <f>D42-E42</f>
        <v>786.25</v>
      </c>
      <c r="H42" s="76"/>
    </row>
    <row r="43" spans="1:8" x14ac:dyDescent="0.45">
      <c r="A43" s="77"/>
      <c r="B43" s="83" t="s">
        <v>129</v>
      </c>
      <c r="C43" s="135">
        <v>421015</v>
      </c>
      <c r="D43" s="78">
        <v>270000</v>
      </c>
      <c r="E43" s="78">
        <f>21554+89360+7932+79835+19042+35480+25326</f>
        <v>278529</v>
      </c>
      <c r="F43" s="79" t="s">
        <v>151</v>
      </c>
      <c r="G43" s="80">
        <f>E43-D43</f>
        <v>8529</v>
      </c>
      <c r="H43" s="76"/>
    </row>
    <row r="44" spans="1:8" x14ac:dyDescent="0.45">
      <c r="A44" s="77"/>
      <c r="B44" s="83" t="s">
        <v>159</v>
      </c>
      <c r="C44" s="135">
        <v>421017</v>
      </c>
      <c r="D44" s="78">
        <v>500</v>
      </c>
      <c r="E44" s="78">
        <v>0</v>
      </c>
      <c r="F44" s="79" t="s">
        <v>1</v>
      </c>
      <c r="G44" s="80">
        <f>E44-D44</f>
        <v>-500</v>
      </c>
      <c r="H44" s="76"/>
    </row>
    <row r="45" spans="1:8" s="71" customFormat="1" x14ac:dyDescent="0.45">
      <c r="A45" s="97" t="s">
        <v>130</v>
      </c>
      <c r="B45" s="103"/>
      <c r="C45" s="138">
        <v>430000</v>
      </c>
      <c r="D45" s="98">
        <f>SUM(D46:D59)</f>
        <v>14310550</v>
      </c>
      <c r="E45" s="98">
        <f>SUM(E46)</f>
        <v>11054214</v>
      </c>
      <c r="F45" s="96" t="s">
        <v>1</v>
      </c>
      <c r="G45" s="75">
        <f>D45-E45</f>
        <v>3256336</v>
      </c>
    </row>
    <row r="46" spans="1:8" x14ac:dyDescent="0.45">
      <c r="A46" s="77"/>
      <c r="B46" s="83" t="s">
        <v>240</v>
      </c>
      <c r="C46" s="135">
        <v>431002</v>
      </c>
      <c r="D46" s="82">
        <v>14310550</v>
      </c>
      <c r="E46" s="99">
        <f>3968803+4237863+1640231+1207317</f>
        <v>11054214</v>
      </c>
      <c r="F46" s="81" t="s">
        <v>1</v>
      </c>
      <c r="G46" s="88">
        <f>D46-E46</f>
        <v>3256336</v>
      </c>
    </row>
    <row r="47" spans="1:8" x14ac:dyDescent="0.45">
      <c r="A47" s="77"/>
      <c r="B47" s="83"/>
      <c r="C47" s="135"/>
      <c r="D47" s="82"/>
      <c r="E47" s="99"/>
      <c r="F47" s="81"/>
      <c r="G47" s="78"/>
    </row>
    <row r="48" spans="1:8" x14ac:dyDescent="0.45">
      <c r="A48" s="97" t="s">
        <v>131</v>
      </c>
      <c r="B48" s="103"/>
      <c r="C48" s="138"/>
      <c r="D48" s="98"/>
      <c r="E48" s="98">
        <f>E49+E50</f>
        <v>15407530</v>
      </c>
      <c r="F48" s="98"/>
      <c r="G48" s="98">
        <f>G49+G50</f>
        <v>15407530</v>
      </c>
    </row>
    <row r="49" spans="1:8" x14ac:dyDescent="0.45">
      <c r="A49" s="97"/>
      <c r="B49" s="141" t="s">
        <v>160</v>
      </c>
      <c r="C49" s="142">
        <v>431003</v>
      </c>
      <c r="D49" s="112"/>
      <c r="E49" s="143">
        <v>0</v>
      </c>
      <c r="F49" s="113"/>
      <c r="G49" s="144">
        <f t="shared" ref="G49:G57" si="1">E49</f>
        <v>0</v>
      </c>
      <c r="H49" s="71"/>
    </row>
    <row r="50" spans="1:8" x14ac:dyDescent="0.45">
      <c r="A50" s="97"/>
      <c r="B50" s="141" t="s">
        <v>241</v>
      </c>
      <c r="C50" s="142">
        <v>431004</v>
      </c>
      <c r="D50" s="98"/>
      <c r="E50" s="145">
        <f>SUM(E51:E64)</f>
        <v>15407530</v>
      </c>
      <c r="F50" s="96"/>
      <c r="G50" s="146">
        <f>SUM(G51:G64)</f>
        <v>15407530</v>
      </c>
      <c r="H50" s="71"/>
    </row>
    <row r="51" spans="1:8" x14ac:dyDescent="0.45">
      <c r="A51" s="97"/>
      <c r="B51" s="83" t="s">
        <v>242</v>
      </c>
      <c r="C51" s="135"/>
      <c r="D51" s="78"/>
      <c r="E51" s="78">
        <f>1788300+1192200+596100+566300+428800+654600+1747500</f>
        <v>6973800</v>
      </c>
      <c r="F51" s="81"/>
      <c r="G51" s="78">
        <f t="shared" si="1"/>
        <v>6973800</v>
      </c>
    </row>
    <row r="52" spans="1:8" x14ac:dyDescent="0.45">
      <c r="A52" s="77"/>
      <c r="B52" s="83" t="s">
        <v>243</v>
      </c>
      <c r="C52" s="135"/>
      <c r="D52" s="78"/>
      <c r="E52" s="78">
        <f>280800+280800+93600+79200+82400+314400</f>
        <v>1131200</v>
      </c>
      <c r="F52" s="81"/>
      <c r="G52" s="78">
        <f t="shared" si="1"/>
        <v>1131200</v>
      </c>
    </row>
    <row r="53" spans="1:8" x14ac:dyDescent="0.45">
      <c r="A53" s="77"/>
      <c r="B53" s="83" t="s">
        <v>244</v>
      </c>
      <c r="C53" s="135"/>
      <c r="D53" s="78"/>
      <c r="E53" s="78">
        <f>234090+114000+228000+114000</f>
        <v>690090</v>
      </c>
      <c r="F53" s="81"/>
      <c r="G53" s="78">
        <f t="shared" si="1"/>
        <v>690090</v>
      </c>
    </row>
    <row r="54" spans="1:8" x14ac:dyDescent="0.45">
      <c r="A54" s="77"/>
      <c r="B54" s="83" t="s">
        <v>245</v>
      </c>
      <c r="C54" s="135"/>
      <c r="D54" s="78"/>
      <c r="E54" s="78">
        <f>176015+164210+323590+162620</f>
        <v>826435</v>
      </c>
      <c r="F54" s="81"/>
      <c r="G54" s="78">
        <f t="shared" si="1"/>
        <v>826435</v>
      </c>
    </row>
    <row r="55" spans="1:8" x14ac:dyDescent="0.45">
      <c r="A55" s="77"/>
      <c r="B55" s="83" t="s">
        <v>246</v>
      </c>
      <c r="C55" s="135"/>
      <c r="D55" s="78"/>
      <c r="E55" s="78">
        <f>8550+6555+11400+5700</f>
        <v>32205</v>
      </c>
      <c r="F55" s="81"/>
      <c r="G55" s="78">
        <f t="shared" si="1"/>
        <v>32205</v>
      </c>
    </row>
    <row r="56" spans="1:8" x14ac:dyDescent="0.45">
      <c r="A56" s="77"/>
      <c r="B56" s="83" t="s">
        <v>247</v>
      </c>
      <c r="C56" s="135"/>
      <c r="D56" s="78"/>
      <c r="E56" s="78">
        <f>156100+223000</f>
        <v>379100</v>
      </c>
      <c r="F56" s="81"/>
      <c r="G56" s="78">
        <f t="shared" si="1"/>
        <v>379100</v>
      </c>
    </row>
    <row r="57" spans="1:8" x14ac:dyDescent="0.45">
      <c r="A57" s="77"/>
      <c r="B57" s="83" t="s">
        <v>248</v>
      </c>
      <c r="C57" s="135"/>
      <c r="D57" s="78"/>
      <c r="E57" s="78">
        <v>70000</v>
      </c>
      <c r="F57" s="81"/>
      <c r="G57" s="78">
        <f t="shared" si="1"/>
        <v>70000</v>
      </c>
    </row>
    <row r="58" spans="1:8" x14ac:dyDescent="0.45">
      <c r="A58" s="77"/>
      <c r="B58" s="83" t="s">
        <v>351</v>
      </c>
      <c r="C58" s="135"/>
      <c r="D58" s="78"/>
      <c r="E58" s="78">
        <v>17100</v>
      </c>
      <c r="F58" s="81"/>
      <c r="G58" s="78">
        <f>E58</f>
        <v>17100</v>
      </c>
    </row>
    <row r="59" spans="1:8" x14ac:dyDescent="0.45">
      <c r="A59" s="77"/>
      <c r="B59" s="83" t="s">
        <v>461</v>
      </c>
      <c r="C59" s="135"/>
      <c r="D59" s="78"/>
      <c r="E59" s="78">
        <v>32500</v>
      </c>
      <c r="F59" s="81"/>
      <c r="G59" s="78">
        <f>E59</f>
        <v>32500</v>
      </c>
    </row>
    <row r="60" spans="1:8" x14ac:dyDescent="0.45">
      <c r="A60" s="77"/>
      <c r="B60" s="83" t="s">
        <v>557</v>
      </c>
      <c r="C60" s="135"/>
      <c r="D60" s="78"/>
      <c r="E60" s="78">
        <v>561000</v>
      </c>
      <c r="F60" s="81"/>
      <c r="G60" s="78">
        <f>E60</f>
        <v>561000</v>
      </c>
    </row>
    <row r="61" spans="1:8" x14ac:dyDescent="0.45">
      <c r="A61" s="77"/>
      <c r="B61" s="83" t="s">
        <v>558</v>
      </c>
      <c r="C61" s="135"/>
      <c r="D61" s="78"/>
      <c r="E61" s="78">
        <f>670600+721500</f>
        <v>1392100</v>
      </c>
      <c r="F61" s="81"/>
      <c r="G61" s="78">
        <f>E61</f>
        <v>1392100</v>
      </c>
    </row>
    <row r="62" spans="1:8" x14ac:dyDescent="0.45">
      <c r="A62" s="77"/>
      <c r="B62" s="83" t="s">
        <v>607</v>
      </c>
      <c r="C62" s="135"/>
      <c r="D62" s="78"/>
      <c r="E62" s="78">
        <v>1249000</v>
      </c>
      <c r="F62" s="81"/>
      <c r="G62" s="78">
        <f t="shared" ref="G62:G64" si="2">E62</f>
        <v>1249000</v>
      </c>
    </row>
    <row r="63" spans="1:8" x14ac:dyDescent="0.45">
      <c r="A63" s="77"/>
      <c r="B63" s="83" t="s">
        <v>707</v>
      </c>
      <c r="C63" s="135"/>
      <c r="D63" s="78"/>
      <c r="E63" s="78">
        <v>1010000</v>
      </c>
      <c r="F63" s="81"/>
      <c r="G63" s="78">
        <f t="shared" si="2"/>
        <v>1010000</v>
      </c>
    </row>
    <row r="64" spans="1:8" x14ac:dyDescent="0.45">
      <c r="A64" s="77"/>
      <c r="B64" s="83" t="s">
        <v>608</v>
      </c>
      <c r="C64" s="135"/>
      <c r="D64" s="78"/>
      <c r="E64" s="78">
        <v>1043000</v>
      </c>
      <c r="F64" s="81"/>
      <c r="G64" s="78">
        <f t="shared" si="2"/>
        <v>1043000</v>
      </c>
    </row>
    <row r="65" spans="1:9" s="71" customFormat="1" x14ac:dyDescent="0.45">
      <c r="A65" s="100" t="s">
        <v>134</v>
      </c>
      <c r="B65" s="147"/>
      <c r="C65" s="148"/>
      <c r="D65" s="98">
        <f>+D7+D31+D45</f>
        <v>31347000</v>
      </c>
      <c r="E65" s="98">
        <f>E7+E31+E45</f>
        <v>25270170.219999999</v>
      </c>
      <c r="F65" s="96" t="s">
        <v>1</v>
      </c>
      <c r="G65" s="92">
        <f>E65-D65</f>
        <v>-6076829.7800000012</v>
      </c>
      <c r="H65" s="101"/>
      <c r="I65" s="101"/>
    </row>
    <row r="66" spans="1:9" s="71" customFormat="1" x14ac:dyDescent="0.45">
      <c r="A66" s="102"/>
      <c r="B66" s="103"/>
      <c r="C66" s="149"/>
      <c r="D66" s="104"/>
      <c r="E66" s="104"/>
      <c r="F66" s="105"/>
      <c r="G66" s="106"/>
      <c r="H66" s="101"/>
    </row>
    <row r="67" spans="1:9" x14ac:dyDescent="0.45">
      <c r="A67" s="107"/>
      <c r="B67" s="107"/>
      <c r="C67" s="115"/>
      <c r="D67" s="107"/>
      <c r="E67" s="107"/>
      <c r="F67" s="107"/>
      <c r="G67" s="107"/>
    </row>
    <row r="68" spans="1:9" x14ac:dyDescent="0.45">
      <c r="A68" s="108"/>
      <c r="B68" s="108"/>
      <c r="C68" s="150"/>
      <c r="D68" s="108"/>
      <c r="E68" s="108"/>
      <c r="F68" s="108"/>
      <c r="G68" s="107"/>
    </row>
    <row r="69" spans="1:9" x14ac:dyDescent="0.45">
      <c r="A69" s="108"/>
      <c r="B69" s="108"/>
      <c r="C69" s="150"/>
      <c r="D69" s="108"/>
      <c r="E69" s="108"/>
      <c r="F69" s="108"/>
      <c r="G69" s="107"/>
    </row>
    <row r="70" spans="1:9" x14ac:dyDescent="0.45">
      <c r="E70" s="109"/>
      <c r="G70" s="76"/>
      <c r="I70" s="76"/>
    </row>
    <row r="71" spans="1:9" x14ac:dyDescent="0.45">
      <c r="E71" s="109"/>
      <c r="G71" s="76"/>
    </row>
    <row r="72" spans="1:9" x14ac:dyDescent="0.45">
      <c r="E72" s="109"/>
    </row>
    <row r="73" spans="1:9" x14ac:dyDescent="0.45">
      <c r="E73" s="109"/>
    </row>
    <row r="74" spans="1:9" x14ac:dyDescent="0.45">
      <c r="E74" s="109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D8" sqref="D8"/>
    </sheetView>
  </sheetViews>
  <sheetFormatPr defaultColWidth="8.85546875" defaultRowHeight="15" x14ac:dyDescent="0.35"/>
  <cols>
    <col min="1" max="1" width="9.85546875" style="32" bestFit="1" customWidth="1"/>
    <col min="2" max="2" width="54.42578125" style="32" customWidth="1"/>
    <col min="3" max="3" width="9.7109375" style="32" customWidth="1"/>
    <col min="4" max="4" width="14.85546875" style="32" customWidth="1"/>
    <col min="5" max="5" width="14.5703125" style="32" customWidth="1"/>
    <col min="6" max="6" width="13" style="32" customWidth="1"/>
    <col min="7" max="16384" width="8.85546875" style="32"/>
  </cols>
  <sheetData>
    <row r="1" spans="1:9" ht="23.25" x14ac:dyDescent="0.55000000000000004">
      <c r="A1" s="294" t="s">
        <v>139</v>
      </c>
      <c r="B1" s="294"/>
      <c r="C1" s="294"/>
      <c r="D1" s="294"/>
      <c r="E1" s="294"/>
      <c r="F1" s="294"/>
    </row>
    <row r="2" spans="1:9" ht="23.25" x14ac:dyDescent="0.55000000000000004">
      <c r="A2" s="294" t="s">
        <v>135</v>
      </c>
      <c r="B2" s="294"/>
      <c r="C2" s="294"/>
      <c r="D2" s="294"/>
      <c r="E2" s="294"/>
      <c r="F2" s="294"/>
    </row>
    <row r="3" spans="1:9" ht="23.25" x14ac:dyDescent="0.55000000000000004">
      <c r="A3" s="294" t="s">
        <v>708</v>
      </c>
      <c r="B3" s="294"/>
      <c r="C3" s="294"/>
      <c r="D3" s="294"/>
      <c r="E3" s="294"/>
      <c r="F3" s="294"/>
    </row>
    <row r="4" spans="1:9" ht="23.25" x14ac:dyDescent="0.55000000000000004">
      <c r="A4" s="51" t="s">
        <v>141</v>
      </c>
      <c r="B4" s="52"/>
      <c r="C4" s="52"/>
      <c r="D4" s="52"/>
      <c r="E4" s="52"/>
      <c r="F4" s="52"/>
    </row>
    <row r="5" spans="1:9" x14ac:dyDescent="0.35">
      <c r="A5" s="295" t="s">
        <v>157</v>
      </c>
      <c r="B5" s="295" t="s">
        <v>48</v>
      </c>
      <c r="C5" s="297" t="s">
        <v>235</v>
      </c>
      <c r="D5" s="295" t="s">
        <v>136</v>
      </c>
      <c r="E5" s="295" t="s">
        <v>137</v>
      </c>
      <c r="F5" s="295" t="s">
        <v>138</v>
      </c>
    </row>
    <row r="6" spans="1:9" ht="27" customHeight="1" x14ac:dyDescent="0.35">
      <c r="A6" s="296"/>
      <c r="B6" s="296"/>
      <c r="C6" s="298"/>
      <c r="D6" s="296"/>
      <c r="E6" s="296"/>
      <c r="F6" s="296"/>
    </row>
    <row r="7" spans="1:9" ht="21.75" x14ac:dyDescent="0.35">
      <c r="A7" s="116" t="s">
        <v>323</v>
      </c>
      <c r="B7" s="117" t="s">
        <v>324</v>
      </c>
      <c r="C7" s="125" t="s">
        <v>309</v>
      </c>
      <c r="D7" s="118">
        <v>412000</v>
      </c>
      <c r="E7" s="118">
        <v>411000</v>
      </c>
      <c r="F7" s="119">
        <f>D7-E7</f>
        <v>1000</v>
      </c>
    </row>
    <row r="8" spans="1:9" ht="27" customHeight="1" x14ac:dyDescent="0.5">
      <c r="A8" s="116" t="s">
        <v>323</v>
      </c>
      <c r="B8" s="120" t="s">
        <v>325</v>
      </c>
      <c r="C8" s="125" t="s">
        <v>309</v>
      </c>
      <c r="D8" s="170">
        <v>1500000</v>
      </c>
      <c r="E8" s="169">
        <v>1497000</v>
      </c>
      <c r="F8" s="119">
        <f t="shared" ref="F8:F34" si="0">D8-E8</f>
        <v>3000</v>
      </c>
    </row>
    <row r="9" spans="1:9" ht="21.75" x14ac:dyDescent="0.5">
      <c r="A9" s="167">
        <v>21372</v>
      </c>
      <c r="B9" s="168" t="s">
        <v>326</v>
      </c>
      <c r="C9" s="125" t="s">
        <v>309</v>
      </c>
      <c r="D9" s="121">
        <v>1497000</v>
      </c>
      <c r="E9" s="121">
        <v>1488000</v>
      </c>
      <c r="F9" s="119">
        <f t="shared" si="0"/>
        <v>9000</v>
      </c>
    </row>
    <row r="10" spans="1:9" ht="21.75" x14ac:dyDescent="0.5">
      <c r="A10" s="167">
        <v>21372</v>
      </c>
      <c r="B10" s="168" t="s">
        <v>327</v>
      </c>
      <c r="C10" s="125" t="s">
        <v>309</v>
      </c>
      <c r="D10" s="121">
        <v>1500000</v>
      </c>
      <c r="E10" s="121">
        <v>1488000</v>
      </c>
      <c r="F10" s="119">
        <f t="shared" si="0"/>
        <v>12000</v>
      </c>
    </row>
    <row r="11" spans="1:9" ht="21.75" x14ac:dyDescent="0.5">
      <c r="A11" s="167">
        <v>21372</v>
      </c>
      <c r="B11" s="168" t="s">
        <v>328</v>
      </c>
      <c r="C11" s="125" t="s">
        <v>309</v>
      </c>
      <c r="D11" s="121">
        <v>1104000</v>
      </c>
      <c r="E11" s="121">
        <v>1097000</v>
      </c>
      <c r="F11" s="119">
        <f t="shared" si="0"/>
        <v>7000</v>
      </c>
    </row>
    <row r="12" spans="1:9" ht="21.75" x14ac:dyDescent="0.5">
      <c r="A12" s="173">
        <v>21372</v>
      </c>
      <c r="B12" s="168" t="s">
        <v>333</v>
      </c>
      <c r="C12" s="125" t="s">
        <v>309</v>
      </c>
      <c r="D12" s="121">
        <v>183000</v>
      </c>
      <c r="E12" s="121">
        <v>178000</v>
      </c>
      <c r="F12" s="121">
        <f t="shared" si="0"/>
        <v>5000</v>
      </c>
    </row>
    <row r="13" spans="1:9" ht="21.75" x14ac:dyDescent="0.5">
      <c r="A13" s="167">
        <v>21372</v>
      </c>
      <c r="B13" s="168" t="s">
        <v>334</v>
      </c>
      <c r="C13" s="125" t="s">
        <v>309</v>
      </c>
      <c r="D13" s="121">
        <v>1000000</v>
      </c>
      <c r="E13" s="121">
        <v>993000</v>
      </c>
      <c r="F13" s="121">
        <f t="shared" si="0"/>
        <v>7000</v>
      </c>
      <c r="I13" s="58"/>
    </row>
    <row r="14" spans="1:9" ht="21.75" x14ac:dyDescent="0.5">
      <c r="A14" s="173">
        <v>21372</v>
      </c>
      <c r="B14" s="57" t="s">
        <v>336</v>
      </c>
      <c r="C14" s="125" t="s">
        <v>309</v>
      </c>
      <c r="D14" s="121">
        <v>1088000</v>
      </c>
      <c r="E14" s="121">
        <v>1074400</v>
      </c>
      <c r="F14" s="121">
        <f t="shared" si="0"/>
        <v>13600</v>
      </c>
    </row>
    <row r="15" spans="1:9" ht="21.75" x14ac:dyDescent="0.5">
      <c r="A15" s="175">
        <v>21372</v>
      </c>
      <c r="B15" s="174" t="s">
        <v>337</v>
      </c>
      <c r="C15" s="125" t="s">
        <v>309</v>
      </c>
      <c r="D15" s="169">
        <v>1498000</v>
      </c>
      <c r="E15" s="169">
        <v>1487000</v>
      </c>
      <c r="F15" s="169">
        <f t="shared" si="0"/>
        <v>11000</v>
      </c>
    </row>
    <row r="16" spans="1:9" ht="21.75" x14ac:dyDescent="0.5">
      <c r="A16" s="175">
        <v>21372</v>
      </c>
      <c r="B16" s="168" t="s">
        <v>338</v>
      </c>
      <c r="C16" s="125" t="s">
        <v>309</v>
      </c>
      <c r="D16" s="121">
        <v>390000</v>
      </c>
      <c r="E16" s="121">
        <v>369400</v>
      </c>
      <c r="F16" s="169">
        <f t="shared" si="0"/>
        <v>20600</v>
      </c>
    </row>
    <row r="17" spans="1:6" ht="30" customHeight="1" x14ac:dyDescent="0.5">
      <c r="A17" s="167">
        <v>21540</v>
      </c>
      <c r="B17" s="174" t="s">
        <v>566</v>
      </c>
      <c r="C17" s="125" t="s">
        <v>309</v>
      </c>
      <c r="D17" s="121">
        <v>120000</v>
      </c>
      <c r="E17" s="121">
        <v>119000</v>
      </c>
      <c r="F17" s="121">
        <f t="shared" si="0"/>
        <v>1000</v>
      </c>
    </row>
    <row r="18" spans="1:6" ht="27.75" customHeight="1" x14ac:dyDescent="0.5">
      <c r="A18" s="167">
        <v>21540</v>
      </c>
      <c r="B18" s="174" t="s">
        <v>466</v>
      </c>
      <c r="C18" s="125" t="s">
        <v>309</v>
      </c>
      <c r="D18" s="121">
        <v>430000</v>
      </c>
      <c r="E18" s="121">
        <v>407000</v>
      </c>
      <c r="F18" s="121">
        <f t="shared" si="0"/>
        <v>23000</v>
      </c>
    </row>
    <row r="19" spans="1:6" ht="29.25" customHeight="1" x14ac:dyDescent="0.5">
      <c r="A19" s="167">
        <v>21540</v>
      </c>
      <c r="B19" s="174" t="s">
        <v>567</v>
      </c>
      <c r="C19" s="125" t="s">
        <v>309</v>
      </c>
      <c r="D19" s="121">
        <v>300000</v>
      </c>
      <c r="E19" s="121">
        <v>287000</v>
      </c>
      <c r="F19" s="121">
        <f t="shared" si="0"/>
        <v>13000</v>
      </c>
    </row>
    <row r="20" spans="1:6" ht="21.75" x14ac:dyDescent="0.5">
      <c r="A20" s="180">
        <v>21540</v>
      </c>
      <c r="B20" s="174" t="s">
        <v>467</v>
      </c>
      <c r="C20" s="125" t="s">
        <v>309</v>
      </c>
      <c r="D20" s="181">
        <v>80000</v>
      </c>
      <c r="E20" s="181">
        <v>79000</v>
      </c>
      <c r="F20" s="181">
        <f t="shared" si="0"/>
        <v>1000</v>
      </c>
    </row>
    <row r="21" spans="1:6" ht="21.75" x14ac:dyDescent="0.5">
      <c r="A21" s="180">
        <v>21540</v>
      </c>
      <c r="B21" s="174" t="s">
        <v>559</v>
      </c>
      <c r="C21" s="125" t="s">
        <v>309</v>
      </c>
      <c r="D21" s="181">
        <v>490000</v>
      </c>
      <c r="E21" s="181">
        <v>489000</v>
      </c>
      <c r="F21" s="181">
        <f t="shared" si="0"/>
        <v>1000</v>
      </c>
    </row>
    <row r="22" spans="1:6" ht="21.75" x14ac:dyDescent="0.5">
      <c r="A22" s="180">
        <v>21540</v>
      </c>
      <c r="B22" s="179" t="s">
        <v>560</v>
      </c>
      <c r="C22" s="125" t="s">
        <v>309</v>
      </c>
      <c r="D22" s="181">
        <v>420000</v>
      </c>
      <c r="E22" s="181">
        <v>418000</v>
      </c>
      <c r="F22" s="181">
        <f t="shared" si="0"/>
        <v>2000</v>
      </c>
    </row>
    <row r="23" spans="1:6" ht="21.75" x14ac:dyDescent="0.5">
      <c r="A23" s="180">
        <v>21540</v>
      </c>
      <c r="B23" s="174" t="s">
        <v>561</v>
      </c>
      <c r="C23" s="125" t="s">
        <v>309</v>
      </c>
      <c r="D23" s="181">
        <v>490000</v>
      </c>
      <c r="E23" s="181">
        <v>488000</v>
      </c>
      <c r="F23" s="181">
        <f t="shared" si="0"/>
        <v>2000</v>
      </c>
    </row>
    <row r="24" spans="1:6" ht="21.75" x14ac:dyDescent="0.5">
      <c r="A24" s="180">
        <v>21540</v>
      </c>
      <c r="B24" s="174" t="s">
        <v>562</v>
      </c>
      <c r="C24" s="125" t="s">
        <v>309</v>
      </c>
      <c r="D24" s="181">
        <v>490000</v>
      </c>
      <c r="E24" s="181">
        <v>486000</v>
      </c>
      <c r="F24" s="181">
        <f t="shared" si="0"/>
        <v>4000</v>
      </c>
    </row>
    <row r="25" spans="1:6" ht="21.75" x14ac:dyDescent="0.5">
      <c r="A25" s="180">
        <v>21540</v>
      </c>
      <c r="B25" s="174" t="s">
        <v>563</v>
      </c>
      <c r="C25" s="125" t="s">
        <v>309</v>
      </c>
      <c r="D25" s="181">
        <v>470000</v>
      </c>
      <c r="E25" s="181">
        <v>468000</v>
      </c>
      <c r="F25" s="181">
        <f t="shared" si="0"/>
        <v>2000</v>
      </c>
    </row>
    <row r="26" spans="1:6" ht="43.5" x14ac:dyDescent="0.5">
      <c r="A26" s="180">
        <v>21540</v>
      </c>
      <c r="B26" s="174" t="s">
        <v>564</v>
      </c>
      <c r="C26" s="125" t="s">
        <v>309</v>
      </c>
      <c r="D26" s="181">
        <v>490000</v>
      </c>
      <c r="E26" s="181">
        <v>490000</v>
      </c>
      <c r="F26" s="181">
        <f t="shared" si="0"/>
        <v>0</v>
      </c>
    </row>
    <row r="27" spans="1:6" ht="21.75" x14ac:dyDescent="0.5">
      <c r="A27" s="180">
        <v>21540</v>
      </c>
      <c r="B27" s="174" t="s">
        <v>337</v>
      </c>
      <c r="C27" s="125" t="s">
        <v>309</v>
      </c>
      <c r="D27" s="181">
        <v>340000</v>
      </c>
      <c r="E27" s="181">
        <v>340000</v>
      </c>
      <c r="F27" s="181">
        <f t="shared" si="0"/>
        <v>0</v>
      </c>
    </row>
    <row r="28" spans="1:6" ht="21.75" x14ac:dyDescent="0.5">
      <c r="A28" s="180">
        <v>21540</v>
      </c>
      <c r="B28" s="174" t="s">
        <v>328</v>
      </c>
      <c r="C28" s="125" t="s">
        <v>309</v>
      </c>
      <c r="D28" s="181">
        <v>290000</v>
      </c>
      <c r="E28" s="181">
        <v>275863</v>
      </c>
      <c r="F28" s="181">
        <f t="shared" si="0"/>
        <v>14137</v>
      </c>
    </row>
    <row r="29" spans="1:6" ht="43.5" x14ac:dyDescent="0.5">
      <c r="A29" s="180">
        <v>21540</v>
      </c>
      <c r="B29" s="174" t="s">
        <v>565</v>
      </c>
      <c r="C29" s="125" t="s">
        <v>309</v>
      </c>
      <c r="D29" s="181">
        <v>140000</v>
      </c>
      <c r="E29" s="181">
        <v>140000</v>
      </c>
      <c r="F29" s="181">
        <f t="shared" si="0"/>
        <v>0</v>
      </c>
    </row>
    <row r="30" spans="1:6" ht="43.5" x14ac:dyDescent="0.5">
      <c r="A30" s="180">
        <v>21540</v>
      </c>
      <c r="B30" s="120" t="s">
        <v>580</v>
      </c>
      <c r="C30" s="125" t="s">
        <v>309</v>
      </c>
      <c r="D30" s="183">
        <v>400000</v>
      </c>
      <c r="E30" s="183">
        <v>395000</v>
      </c>
      <c r="F30" s="183">
        <f t="shared" si="0"/>
        <v>5000</v>
      </c>
    </row>
    <row r="31" spans="1:6" ht="23.25" x14ac:dyDescent="0.5">
      <c r="A31" s="180">
        <v>21540</v>
      </c>
      <c r="B31" s="120" t="s">
        <v>581</v>
      </c>
      <c r="C31" s="125" t="s">
        <v>309</v>
      </c>
      <c r="D31" s="184">
        <v>179000</v>
      </c>
      <c r="E31" s="183">
        <v>177000</v>
      </c>
      <c r="F31" s="183">
        <f t="shared" si="0"/>
        <v>2000</v>
      </c>
    </row>
    <row r="32" spans="1:6" ht="23.25" x14ac:dyDescent="0.5">
      <c r="A32" s="180">
        <v>21540</v>
      </c>
      <c r="B32" s="120" t="s">
        <v>582</v>
      </c>
      <c r="C32" s="125" t="s">
        <v>309</v>
      </c>
      <c r="D32" s="184">
        <v>179000</v>
      </c>
      <c r="E32" s="183">
        <v>177000</v>
      </c>
      <c r="F32" s="183">
        <f t="shared" si="0"/>
        <v>2000</v>
      </c>
    </row>
    <row r="33" spans="1:9" ht="43.5" x14ac:dyDescent="0.5">
      <c r="A33" s="180">
        <v>21540</v>
      </c>
      <c r="B33" s="120" t="s">
        <v>583</v>
      </c>
      <c r="C33" s="125" t="s">
        <v>309</v>
      </c>
      <c r="D33" s="185">
        <v>490000</v>
      </c>
      <c r="E33" s="183">
        <v>487000</v>
      </c>
      <c r="F33" s="183">
        <f t="shared" si="0"/>
        <v>3000</v>
      </c>
    </row>
    <row r="34" spans="1:9" ht="42" customHeight="1" x14ac:dyDescent="0.5">
      <c r="A34" s="180">
        <v>21540</v>
      </c>
      <c r="B34" s="120" t="s">
        <v>584</v>
      </c>
      <c r="C34" s="125" t="s">
        <v>309</v>
      </c>
      <c r="D34" s="183">
        <v>490000</v>
      </c>
      <c r="E34" s="183">
        <v>487000</v>
      </c>
      <c r="F34" s="183">
        <f t="shared" si="0"/>
        <v>3000</v>
      </c>
    </row>
    <row r="35" spans="1:9" ht="22.5" thickBot="1" x14ac:dyDescent="0.55000000000000004">
      <c r="A35" s="292" t="s">
        <v>42</v>
      </c>
      <c r="B35" s="293"/>
      <c r="C35" s="126"/>
      <c r="D35" s="59">
        <f>SUM(D7:D30)</f>
        <v>15122000</v>
      </c>
      <c r="E35" s="59">
        <f>SUM(E7:E34)</f>
        <v>16292663</v>
      </c>
      <c r="F35" s="59">
        <f>SUM(F7:F34)</f>
        <v>167337</v>
      </c>
      <c r="H35" s="53"/>
      <c r="I35" s="53"/>
    </row>
    <row r="36" spans="1:9" ht="15.75" thickTop="1" x14ac:dyDescent="0.35"/>
    <row r="38" spans="1:9" ht="21.75" x14ac:dyDescent="0.5">
      <c r="A38" s="60"/>
      <c r="B38" s="60"/>
      <c r="C38" s="60"/>
      <c r="D38" s="60"/>
      <c r="E38" s="60"/>
      <c r="F38" s="60"/>
    </row>
    <row r="39" spans="1:9" ht="21.75" x14ac:dyDescent="0.5">
      <c r="A39" s="61"/>
      <c r="B39" s="61"/>
      <c r="C39" s="61"/>
      <c r="D39" s="61"/>
      <c r="E39" s="61"/>
      <c r="F39" s="61"/>
    </row>
    <row r="40" spans="1:9" ht="21.75" x14ac:dyDescent="0.5">
      <c r="A40" s="61"/>
      <c r="B40" s="61"/>
      <c r="C40" s="61"/>
      <c r="D40" s="61"/>
      <c r="E40" s="61"/>
      <c r="F40" s="61"/>
    </row>
  </sheetData>
  <mergeCells count="10">
    <mergeCell ref="A35:B35"/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ageMargins left="0.25" right="0.25" top="0.75" bottom="0.75" header="0.3" footer="0.3"/>
  <pageSetup paperSize="9" scale="83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31" workbookViewId="0">
      <selection activeCell="D18" sqref="D18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08" t="s">
        <v>10</v>
      </c>
      <c r="B1" s="309"/>
      <c r="C1" s="309"/>
      <c r="D1" s="309"/>
      <c r="E1" s="309"/>
      <c r="F1" s="309"/>
      <c r="G1" s="310"/>
      <c r="H1" s="308" t="s">
        <v>236</v>
      </c>
      <c r="I1" s="309"/>
      <c r="J1" s="310"/>
      <c r="K1" s="1"/>
    </row>
    <row r="2" spans="1:12" ht="21.75" customHeight="1" x14ac:dyDescent="0.45">
      <c r="A2" s="302" t="s">
        <v>12</v>
      </c>
      <c r="B2" s="303"/>
      <c r="C2" s="303"/>
      <c r="D2" s="303"/>
      <c r="E2" s="303"/>
      <c r="F2" s="303"/>
      <c r="G2" s="304"/>
      <c r="H2" s="305" t="s">
        <v>237</v>
      </c>
      <c r="I2" s="306"/>
      <c r="J2" s="307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299" t="s">
        <v>14</v>
      </c>
      <c r="I3" s="300"/>
      <c r="J3" s="301"/>
    </row>
    <row r="4" spans="1:12" ht="18.75" customHeight="1" x14ac:dyDescent="0.45">
      <c r="A4" s="8"/>
      <c r="B4" s="9" t="s">
        <v>144</v>
      </c>
      <c r="C4" s="9"/>
      <c r="D4" s="9"/>
      <c r="E4" s="313">
        <v>240908</v>
      </c>
      <c r="F4" s="313"/>
      <c r="G4" s="10"/>
      <c r="H4" s="11"/>
      <c r="I4" s="12">
        <v>3045692.98</v>
      </c>
      <c r="J4" s="13"/>
    </row>
    <row r="5" spans="1:12" ht="17.25" customHeight="1" x14ac:dyDescent="0.45">
      <c r="A5" s="8"/>
      <c r="B5" s="14" t="s">
        <v>92</v>
      </c>
      <c r="C5" s="9"/>
      <c r="D5" s="9"/>
      <c r="E5" s="9"/>
      <c r="F5" s="9"/>
      <c r="G5" s="10"/>
      <c r="H5" s="8"/>
      <c r="I5" s="9"/>
      <c r="J5" s="10"/>
      <c r="L5" s="27">
        <f>I4+I7</f>
        <v>3045692.98</v>
      </c>
    </row>
    <row r="6" spans="1:12" ht="16.5" customHeight="1" x14ac:dyDescent="0.45">
      <c r="A6" s="8"/>
      <c r="B6" s="15" t="s">
        <v>16</v>
      </c>
      <c r="C6" s="16"/>
      <c r="D6" s="15" t="s">
        <v>17</v>
      </c>
      <c r="E6" s="16"/>
      <c r="F6" s="17" t="s">
        <v>18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22</v>
      </c>
      <c r="C9" s="9"/>
      <c r="D9" s="9"/>
      <c r="E9" s="9"/>
      <c r="F9" s="9"/>
      <c r="G9" s="10"/>
      <c r="H9" s="8"/>
      <c r="I9" s="9"/>
      <c r="J9" s="10"/>
      <c r="L9" s="36">
        <f>L5-I38</f>
        <v>21483</v>
      </c>
    </row>
    <row r="10" spans="1:12" ht="18.95" customHeight="1" x14ac:dyDescent="0.45">
      <c r="A10" s="8"/>
      <c r="B10" s="130" t="s">
        <v>161</v>
      </c>
      <c r="C10" s="9"/>
      <c r="D10" s="130" t="s">
        <v>24</v>
      </c>
      <c r="E10" s="9"/>
      <c r="F10" s="131" t="s">
        <v>18</v>
      </c>
      <c r="G10" s="10"/>
      <c r="H10" s="8"/>
      <c r="I10" s="9"/>
      <c r="J10" s="10"/>
    </row>
    <row r="11" spans="1:12" ht="18.95" customHeight="1" x14ac:dyDescent="0.45">
      <c r="A11" s="8"/>
      <c r="B11" s="20" t="s">
        <v>420</v>
      </c>
      <c r="C11" s="177"/>
      <c r="D11" s="20" t="s">
        <v>421</v>
      </c>
      <c r="E11" s="9"/>
      <c r="F11" s="48">
        <v>750</v>
      </c>
      <c r="G11" s="10"/>
      <c r="H11" s="8"/>
      <c r="I11" s="9"/>
      <c r="J11" s="10"/>
    </row>
    <row r="12" spans="1:12" ht="18.95" customHeight="1" x14ac:dyDescent="0.45">
      <c r="A12" s="8"/>
      <c r="B12" s="20" t="s">
        <v>709</v>
      </c>
      <c r="C12" s="177"/>
      <c r="D12" s="20" t="s">
        <v>710</v>
      </c>
      <c r="E12" s="9"/>
      <c r="F12" s="48">
        <v>2400</v>
      </c>
      <c r="G12" s="10"/>
      <c r="H12" s="8"/>
      <c r="I12" s="9"/>
      <c r="J12" s="10"/>
    </row>
    <row r="13" spans="1:12" ht="18.95" customHeight="1" x14ac:dyDescent="0.45">
      <c r="A13" s="8"/>
      <c r="B13" s="20" t="s">
        <v>711</v>
      </c>
      <c r="C13" s="219"/>
      <c r="D13" s="20" t="s">
        <v>712</v>
      </c>
      <c r="E13" s="9"/>
      <c r="F13" s="21">
        <v>4653</v>
      </c>
      <c r="G13" s="10"/>
      <c r="H13" s="8"/>
      <c r="I13" s="34"/>
      <c r="J13" s="10"/>
    </row>
    <row r="14" spans="1:12" ht="18.95" customHeight="1" x14ac:dyDescent="0.45">
      <c r="A14" s="8"/>
      <c r="B14" s="20" t="s">
        <v>711</v>
      </c>
      <c r="C14" s="219"/>
      <c r="D14" s="20" t="s">
        <v>713</v>
      </c>
      <c r="E14" s="9"/>
      <c r="F14" s="21">
        <v>2000</v>
      </c>
      <c r="G14" s="10"/>
      <c r="H14" s="8"/>
      <c r="I14" s="50">
        <f>SUM(F11:F27)</f>
        <v>21483</v>
      </c>
      <c r="J14" s="10"/>
    </row>
    <row r="15" spans="1:12" ht="18.95" customHeight="1" x14ac:dyDescent="0.45">
      <c r="A15" s="8"/>
      <c r="B15" s="20" t="s">
        <v>711</v>
      </c>
      <c r="C15" s="219"/>
      <c r="D15" s="20" t="s">
        <v>714</v>
      </c>
      <c r="E15" s="9"/>
      <c r="F15" s="21">
        <v>5000</v>
      </c>
      <c r="G15" s="10"/>
      <c r="H15" s="8"/>
      <c r="I15" s="9"/>
      <c r="J15" s="10"/>
    </row>
    <row r="16" spans="1:12" ht="18.95" customHeight="1" x14ac:dyDescent="0.45">
      <c r="A16" s="8"/>
      <c r="B16" s="20" t="s">
        <v>711</v>
      </c>
      <c r="C16" s="219"/>
      <c r="D16" s="20" t="s">
        <v>715</v>
      </c>
      <c r="E16" s="9"/>
      <c r="F16" s="21">
        <f>1890+4790</f>
        <v>6680</v>
      </c>
      <c r="G16" s="10"/>
      <c r="H16" s="8"/>
      <c r="I16" s="9"/>
      <c r="J16" s="10"/>
    </row>
    <row r="17" spans="1:12" ht="18.95" customHeight="1" x14ac:dyDescent="0.45">
      <c r="A17" s="8"/>
      <c r="B17" s="20"/>
      <c r="C17" s="123"/>
      <c r="D17" s="20"/>
      <c r="E17" s="9"/>
      <c r="F17" s="21"/>
      <c r="G17" s="10"/>
      <c r="H17" s="8"/>
      <c r="J17" s="10"/>
      <c r="L17" s="27">
        <f>I4-I38</f>
        <v>21483</v>
      </c>
    </row>
    <row r="18" spans="1:12" ht="18.95" customHeight="1" x14ac:dyDescent="0.45">
      <c r="A18" s="8"/>
      <c r="B18" s="20"/>
      <c r="C18" s="123"/>
      <c r="D18" s="20"/>
      <c r="E18" s="9"/>
      <c r="F18" s="21"/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23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14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14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14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14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14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14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14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20"/>
      <c r="C27" s="55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28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29"/>
      <c r="C29" s="128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28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150</v>
      </c>
      <c r="C31" s="128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176" t="s">
        <v>716</v>
      </c>
      <c r="C32" s="54"/>
      <c r="D32" s="20"/>
      <c r="E32" s="9"/>
      <c r="F32" s="48"/>
      <c r="G32" s="10"/>
      <c r="H32" s="8"/>
      <c r="I32" s="25">
        <v>0</v>
      </c>
      <c r="J32" s="10"/>
    </row>
    <row r="33" spans="1:12" ht="18.95" customHeight="1" x14ac:dyDescent="0.45">
      <c r="A33" s="8"/>
      <c r="B33" s="176"/>
      <c r="C33" s="54"/>
      <c r="D33" s="20"/>
      <c r="E33" s="9"/>
      <c r="F33" s="48"/>
      <c r="G33" s="10"/>
      <c r="H33" s="8"/>
      <c r="I33" s="25">
        <v>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29"/>
      <c r="C35" s="128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6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24"/>
      <c r="C37" s="54"/>
      <c r="D37" s="127"/>
      <c r="E37" s="9"/>
      <c r="F37" s="122"/>
      <c r="G37" s="10"/>
      <c r="H37" s="8"/>
      <c r="I37" s="25"/>
      <c r="J37" s="10"/>
    </row>
    <row r="38" spans="1:12" ht="21.75" customHeight="1" x14ac:dyDescent="0.45">
      <c r="A38" s="28"/>
      <c r="B38" s="29" t="s">
        <v>145</v>
      </c>
      <c r="C38" s="29"/>
      <c r="D38" s="29"/>
      <c r="E38" s="314">
        <f>E4</f>
        <v>240908</v>
      </c>
      <c r="F38" s="314"/>
      <c r="G38" s="31"/>
      <c r="H38" s="28"/>
      <c r="I38" s="12">
        <f>I4-I14-I32-I33</f>
        <v>3024209.98</v>
      </c>
      <c r="J38" s="30"/>
      <c r="L38" s="24"/>
    </row>
    <row r="39" spans="1:12" ht="32.25" customHeight="1" x14ac:dyDescent="0.45">
      <c r="A39" s="3"/>
      <c r="B39" s="5" t="s">
        <v>28</v>
      </c>
      <c r="C39" s="5"/>
      <c r="D39" s="5"/>
      <c r="E39" s="7"/>
      <c r="F39" s="3" t="s">
        <v>29</v>
      </c>
      <c r="G39" s="5"/>
      <c r="H39" s="5"/>
      <c r="I39" s="5"/>
      <c r="J39" s="7"/>
    </row>
    <row r="40" spans="1:12" x14ac:dyDescent="0.45">
      <c r="A40" s="8"/>
      <c r="B40" s="311" t="s">
        <v>148</v>
      </c>
      <c r="C40" s="311"/>
      <c r="D40" s="311"/>
      <c r="E40" s="10"/>
      <c r="F40" s="312" t="s">
        <v>96</v>
      </c>
      <c r="G40" s="311"/>
      <c r="H40" s="311"/>
      <c r="I40" s="311"/>
      <c r="J40" s="10"/>
    </row>
    <row r="41" spans="1:12" x14ac:dyDescent="0.45">
      <c r="A41" s="8"/>
      <c r="B41" s="311" t="s">
        <v>95</v>
      </c>
      <c r="C41" s="311"/>
      <c r="D41" s="311"/>
      <c r="E41" s="10"/>
      <c r="F41" s="312" t="s">
        <v>153</v>
      </c>
      <c r="G41" s="311"/>
      <c r="H41" s="311"/>
      <c r="I41" s="311"/>
      <c r="J41" s="10"/>
      <c r="L41" s="24"/>
    </row>
    <row r="42" spans="1:12" x14ac:dyDescent="0.45">
      <c r="A42" s="28"/>
      <c r="B42" s="306" t="s">
        <v>98</v>
      </c>
      <c r="C42" s="306"/>
      <c r="D42" s="306"/>
      <c r="E42" s="31"/>
      <c r="F42" s="305" t="s">
        <v>97</v>
      </c>
      <c r="G42" s="306"/>
      <c r="H42" s="306"/>
      <c r="I42" s="306"/>
      <c r="J42" s="31"/>
    </row>
    <row r="43" spans="1:12" ht="20.100000000000001" customHeight="1" x14ac:dyDescent="0.45">
      <c r="A43" s="5"/>
      <c r="B43" s="5"/>
      <c r="C43" s="5"/>
      <c r="D43" s="5" t="s">
        <v>125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08" t="s">
        <v>10</v>
      </c>
      <c r="B63" s="309"/>
      <c r="C63" s="309"/>
      <c r="D63" s="309"/>
      <c r="E63" s="309"/>
      <c r="F63" s="309"/>
      <c r="G63" s="310"/>
      <c r="H63" s="308" t="s">
        <v>11</v>
      </c>
      <c r="I63" s="309"/>
      <c r="J63" s="310"/>
      <c r="K63" s="1"/>
    </row>
    <row r="64" spans="1:11" ht="21.75" customHeight="1" x14ac:dyDescent="0.45">
      <c r="A64" s="302" t="s">
        <v>12</v>
      </c>
      <c r="B64" s="303"/>
      <c r="C64" s="303"/>
      <c r="D64" s="303"/>
      <c r="E64" s="303"/>
      <c r="F64" s="303"/>
      <c r="G64" s="304"/>
      <c r="H64" s="305" t="s">
        <v>59</v>
      </c>
      <c r="I64" s="306"/>
      <c r="J64" s="307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299" t="s">
        <v>14</v>
      </c>
      <c r="I65" s="300"/>
      <c r="J65" s="301"/>
    </row>
    <row r="66" spans="1:11" ht="18.75" customHeight="1" x14ac:dyDescent="0.45">
      <c r="A66" s="8"/>
      <c r="B66" s="9" t="s">
        <v>57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15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16</v>
      </c>
      <c r="C68" s="16"/>
      <c r="D68" s="15" t="s">
        <v>17</v>
      </c>
      <c r="E68" s="16"/>
      <c r="F68" s="17" t="s">
        <v>18</v>
      </c>
      <c r="G68" s="10"/>
      <c r="H68" s="8"/>
      <c r="I68" s="9"/>
      <c r="J68" s="10"/>
    </row>
    <row r="69" spans="1:11" ht="16.5" customHeight="1" x14ac:dyDescent="0.45">
      <c r="A69" s="8"/>
      <c r="B69" s="18" t="s">
        <v>19</v>
      </c>
      <c r="C69" s="9"/>
      <c r="D69" s="18" t="s">
        <v>19</v>
      </c>
      <c r="E69" s="9"/>
      <c r="F69" s="18" t="s">
        <v>20</v>
      </c>
      <c r="G69" s="10"/>
      <c r="H69" s="8"/>
      <c r="I69" s="9" t="s">
        <v>21</v>
      </c>
      <c r="J69" s="10"/>
    </row>
    <row r="70" spans="1:11" ht="16.5" customHeight="1" x14ac:dyDescent="0.45">
      <c r="A70" s="8"/>
      <c r="B70" s="18" t="s">
        <v>19</v>
      </c>
      <c r="C70" s="9"/>
      <c r="D70" s="18" t="s">
        <v>19</v>
      </c>
      <c r="E70" s="9"/>
      <c r="F70" s="18" t="s">
        <v>20</v>
      </c>
      <c r="G70" s="10"/>
      <c r="H70" s="8"/>
      <c r="I70" s="9" t="s">
        <v>21</v>
      </c>
      <c r="J70" s="10"/>
    </row>
    <row r="71" spans="1:11" x14ac:dyDescent="0.45">
      <c r="A71" s="8"/>
      <c r="B71" s="14" t="s">
        <v>22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23</v>
      </c>
      <c r="C72" s="9"/>
      <c r="D72" s="49" t="s">
        <v>24</v>
      </c>
      <c r="E72" s="9"/>
      <c r="F72" s="19" t="s">
        <v>18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25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26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27</v>
      </c>
      <c r="C94" s="9"/>
      <c r="D94" s="18" t="s">
        <v>19</v>
      </c>
      <c r="E94" s="9"/>
      <c r="F94" s="18" t="s">
        <v>20</v>
      </c>
      <c r="G94" s="10"/>
      <c r="H94" s="8"/>
      <c r="I94" s="9" t="s">
        <v>21</v>
      </c>
      <c r="J94" s="10"/>
    </row>
    <row r="95" spans="1:12" ht="16.5" customHeight="1" x14ac:dyDescent="0.45">
      <c r="A95" s="8"/>
      <c r="B95" s="18" t="s">
        <v>19</v>
      </c>
      <c r="C95" s="9"/>
      <c r="D95" s="18" t="s">
        <v>19</v>
      </c>
      <c r="E95" s="9"/>
      <c r="F95" s="18" t="s">
        <v>20</v>
      </c>
      <c r="G95" s="10"/>
      <c r="H95" s="8"/>
      <c r="I95" s="9" t="s">
        <v>21</v>
      </c>
      <c r="J95" s="10"/>
    </row>
    <row r="96" spans="1:12" ht="21.75" customHeight="1" x14ac:dyDescent="0.45">
      <c r="A96" s="28"/>
      <c r="B96" s="29" t="s">
        <v>58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28</v>
      </c>
      <c r="C97" s="9"/>
      <c r="D97" s="9"/>
      <c r="E97" s="9"/>
      <c r="F97" s="3" t="s">
        <v>29</v>
      </c>
      <c r="G97" s="5"/>
      <c r="H97" s="5"/>
      <c r="I97" s="5"/>
      <c r="J97" s="7"/>
    </row>
    <row r="98" spans="1:11" x14ac:dyDescent="0.45">
      <c r="A98" s="8"/>
      <c r="B98" s="9" t="s">
        <v>30</v>
      </c>
      <c r="C98" s="9"/>
      <c r="D98" s="9" t="s">
        <v>31</v>
      </c>
      <c r="E98" s="9"/>
      <c r="F98" s="8" t="s">
        <v>54</v>
      </c>
      <c r="G98" s="9"/>
      <c r="I98" s="9" t="s">
        <v>55</v>
      </c>
      <c r="J98" s="10"/>
    </row>
    <row r="99" spans="1:11" ht="27" customHeight="1" x14ac:dyDescent="0.45">
      <c r="A99" s="28"/>
      <c r="B99" s="29" t="s">
        <v>32</v>
      </c>
      <c r="C99" s="29"/>
      <c r="D99" s="29"/>
      <c r="E99" s="29"/>
      <c r="F99" s="28" t="s">
        <v>33</v>
      </c>
      <c r="G99" s="29"/>
      <c r="H99" s="29"/>
      <c r="I99" s="29"/>
      <c r="J99" s="31"/>
    </row>
    <row r="100" spans="1:11" ht="21.75" customHeight="1" x14ac:dyDescent="0.45">
      <c r="A100" s="308" t="s">
        <v>10</v>
      </c>
      <c r="B100" s="309"/>
      <c r="C100" s="309"/>
      <c r="D100" s="309"/>
      <c r="E100" s="309"/>
      <c r="F100" s="309"/>
      <c r="G100" s="310"/>
      <c r="H100" s="308" t="s">
        <v>11</v>
      </c>
      <c r="I100" s="309"/>
      <c r="J100" s="310"/>
      <c r="K100" s="1"/>
    </row>
    <row r="101" spans="1:11" ht="21.75" customHeight="1" x14ac:dyDescent="0.45">
      <c r="A101" s="302" t="s">
        <v>12</v>
      </c>
      <c r="B101" s="303"/>
      <c r="C101" s="303"/>
      <c r="D101" s="303"/>
      <c r="E101" s="303"/>
      <c r="F101" s="303"/>
      <c r="G101" s="304"/>
      <c r="H101" s="305" t="s">
        <v>13</v>
      </c>
      <c r="I101" s="306"/>
      <c r="J101" s="307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299" t="s">
        <v>14</v>
      </c>
      <c r="I102" s="300"/>
      <c r="J102" s="301"/>
    </row>
    <row r="103" spans="1:11" ht="18.75" customHeight="1" x14ac:dyDescent="0.45">
      <c r="A103" s="8"/>
      <c r="B103" s="9" t="s">
        <v>61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15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16</v>
      </c>
      <c r="C105" s="16"/>
      <c r="D105" s="15" t="s">
        <v>17</v>
      </c>
      <c r="E105" s="16"/>
      <c r="F105" s="17" t="s">
        <v>18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19</v>
      </c>
      <c r="C106" s="9"/>
      <c r="D106" s="18" t="s">
        <v>19</v>
      </c>
      <c r="E106" s="9"/>
      <c r="F106" s="18" t="s">
        <v>20</v>
      </c>
      <c r="G106" s="10"/>
      <c r="H106" s="8"/>
      <c r="I106" s="9" t="s">
        <v>21</v>
      </c>
      <c r="J106" s="10"/>
    </row>
    <row r="107" spans="1:11" ht="16.5" customHeight="1" x14ac:dyDescent="0.45">
      <c r="A107" s="8"/>
      <c r="B107" s="18" t="s">
        <v>19</v>
      </c>
      <c r="C107" s="9"/>
      <c r="D107" s="18" t="s">
        <v>19</v>
      </c>
      <c r="E107" s="9"/>
      <c r="F107" s="18" t="s">
        <v>20</v>
      </c>
      <c r="G107" s="10"/>
      <c r="H107" s="8"/>
      <c r="I107" s="9" t="s">
        <v>21</v>
      </c>
      <c r="J107" s="10"/>
    </row>
    <row r="108" spans="1:11" x14ac:dyDescent="0.45">
      <c r="A108" s="8"/>
      <c r="B108" s="14" t="s">
        <v>22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23</v>
      </c>
      <c r="C109" s="9"/>
      <c r="D109" s="49" t="s">
        <v>24</v>
      </c>
      <c r="E109" s="9"/>
      <c r="F109" s="19" t="s">
        <v>18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56</v>
      </c>
      <c r="C110" s="9"/>
      <c r="D110" s="49" t="s">
        <v>60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62</v>
      </c>
      <c r="C111" s="9"/>
      <c r="D111" s="49" t="s">
        <v>66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62</v>
      </c>
      <c r="C112" s="9"/>
      <c r="D112" s="49" t="s">
        <v>67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62</v>
      </c>
      <c r="C113" s="9"/>
      <c r="D113" s="49" t="s">
        <v>67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62</v>
      </c>
      <c r="D114" s="49" t="s">
        <v>67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63</v>
      </c>
      <c r="C115" s="9"/>
      <c r="D115" s="49" t="s">
        <v>68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63</v>
      </c>
      <c r="C116" s="9"/>
      <c r="D116" s="49" t="s">
        <v>69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63</v>
      </c>
      <c r="C117" s="9"/>
      <c r="D117" s="49" t="s">
        <v>70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63</v>
      </c>
      <c r="C118" s="9"/>
      <c r="D118" s="49" t="s">
        <v>71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64</v>
      </c>
      <c r="C119" s="9"/>
      <c r="D119" s="49" t="s">
        <v>72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64</v>
      </c>
      <c r="C120" s="9"/>
      <c r="D120" s="49" t="s">
        <v>74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64</v>
      </c>
      <c r="C121" s="9"/>
      <c r="D121" s="49" t="s">
        <v>74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64</v>
      </c>
      <c r="C122" s="9"/>
      <c r="D122" s="49" t="s">
        <v>75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64</v>
      </c>
      <c r="C123" s="9"/>
      <c r="D123" s="49" t="s">
        <v>76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64</v>
      </c>
      <c r="C124" s="9"/>
      <c r="D124" s="49" t="s">
        <v>77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64</v>
      </c>
      <c r="C125" s="9"/>
      <c r="D125" s="49" t="s">
        <v>78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64</v>
      </c>
      <c r="C126" s="9"/>
      <c r="D126" s="49" t="s">
        <v>79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64</v>
      </c>
      <c r="C127" s="9"/>
      <c r="D127" s="49" t="s">
        <v>80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65</v>
      </c>
      <c r="C128" s="9"/>
      <c r="D128" s="49" t="s">
        <v>81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25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26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23</v>
      </c>
      <c r="C132" s="9"/>
      <c r="D132" s="49" t="s">
        <v>24</v>
      </c>
      <c r="E132" s="9"/>
      <c r="F132" s="19" t="s">
        <v>18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63</v>
      </c>
      <c r="C133" s="9"/>
      <c r="D133" s="49" t="s">
        <v>73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82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28</v>
      </c>
      <c r="C135" s="5"/>
      <c r="D135" s="5"/>
      <c r="E135" s="5"/>
      <c r="F135" s="3" t="s">
        <v>29</v>
      </c>
      <c r="G135" s="5"/>
      <c r="H135" s="5"/>
      <c r="I135" s="5"/>
      <c r="J135" s="7"/>
    </row>
    <row r="136" spans="1:12" x14ac:dyDescent="0.45">
      <c r="A136" s="8"/>
      <c r="B136" s="9" t="s">
        <v>30</v>
      </c>
      <c r="C136" s="9"/>
      <c r="D136" s="9" t="s">
        <v>31</v>
      </c>
      <c r="E136" s="10"/>
      <c r="F136" s="8" t="s">
        <v>54</v>
      </c>
      <c r="G136" s="9"/>
      <c r="H136" s="9"/>
      <c r="I136" s="9" t="s">
        <v>55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08" t="s">
        <v>10</v>
      </c>
      <c r="B138" s="309"/>
      <c r="C138" s="309"/>
      <c r="D138" s="309"/>
      <c r="E138" s="309"/>
      <c r="F138" s="309"/>
      <c r="G138" s="310"/>
      <c r="H138" s="308" t="s">
        <v>11</v>
      </c>
      <c r="I138" s="309"/>
      <c r="J138" s="310"/>
      <c r="K138" s="1"/>
    </row>
    <row r="139" spans="1:12" ht="21.75" customHeight="1" x14ac:dyDescent="0.45">
      <c r="A139" s="302" t="s">
        <v>12</v>
      </c>
      <c r="B139" s="303"/>
      <c r="C139" s="303"/>
      <c r="D139" s="303"/>
      <c r="E139" s="303"/>
      <c r="F139" s="303"/>
      <c r="G139" s="304"/>
      <c r="H139" s="305" t="s">
        <v>59</v>
      </c>
      <c r="I139" s="306"/>
      <c r="J139" s="307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299" t="s">
        <v>14</v>
      </c>
      <c r="I140" s="300"/>
      <c r="J140" s="301"/>
    </row>
    <row r="141" spans="1:12" ht="18.75" customHeight="1" x14ac:dyDescent="0.45">
      <c r="A141" s="8"/>
      <c r="B141" s="9" t="s">
        <v>57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15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16</v>
      </c>
      <c r="C143" s="16"/>
      <c r="D143" s="15" t="s">
        <v>17</v>
      </c>
      <c r="E143" s="16"/>
      <c r="F143" s="17" t="s">
        <v>18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19</v>
      </c>
      <c r="C144" s="9"/>
      <c r="D144" s="18" t="s">
        <v>19</v>
      </c>
      <c r="E144" s="9"/>
      <c r="F144" s="18" t="s">
        <v>20</v>
      </c>
      <c r="G144" s="10"/>
      <c r="H144" s="8"/>
      <c r="I144" s="9" t="s">
        <v>21</v>
      </c>
      <c r="J144" s="10"/>
    </row>
    <row r="145" spans="1:11" ht="16.5" customHeight="1" x14ac:dyDescent="0.45">
      <c r="A145" s="8"/>
      <c r="B145" s="18" t="s">
        <v>19</v>
      </c>
      <c r="C145" s="9"/>
      <c r="D145" s="18" t="s">
        <v>19</v>
      </c>
      <c r="E145" s="9"/>
      <c r="F145" s="18" t="s">
        <v>20</v>
      </c>
      <c r="G145" s="10"/>
      <c r="H145" s="8"/>
      <c r="I145" s="9" t="s">
        <v>21</v>
      </c>
      <c r="J145" s="10"/>
    </row>
    <row r="146" spans="1:11" x14ac:dyDescent="0.45">
      <c r="A146" s="8"/>
      <c r="B146" s="14" t="s">
        <v>22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23</v>
      </c>
      <c r="C147" s="9"/>
      <c r="D147" s="49" t="s">
        <v>24</v>
      </c>
      <c r="E147" s="9"/>
      <c r="F147" s="19" t="s">
        <v>18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25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26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27</v>
      </c>
      <c r="C169" s="9"/>
      <c r="D169" s="18" t="s">
        <v>19</v>
      </c>
      <c r="E169" s="9"/>
      <c r="F169" s="18" t="s">
        <v>20</v>
      </c>
      <c r="G169" s="10"/>
      <c r="H169" s="8"/>
      <c r="I169" s="9" t="s">
        <v>21</v>
      </c>
      <c r="J169" s="10"/>
    </row>
    <row r="170" spans="1:12" ht="16.5" customHeight="1" x14ac:dyDescent="0.45">
      <c r="A170" s="8"/>
      <c r="B170" s="18" t="s">
        <v>19</v>
      </c>
      <c r="C170" s="9"/>
      <c r="D170" s="18" t="s">
        <v>19</v>
      </c>
      <c r="E170" s="9"/>
      <c r="F170" s="18" t="s">
        <v>20</v>
      </c>
      <c r="G170" s="10"/>
      <c r="H170" s="8"/>
      <c r="I170" s="9" t="s">
        <v>21</v>
      </c>
      <c r="J170" s="10"/>
    </row>
    <row r="171" spans="1:12" ht="21.75" customHeight="1" x14ac:dyDescent="0.45">
      <c r="A171" s="28"/>
      <c r="B171" s="29" t="s">
        <v>58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28</v>
      </c>
      <c r="C172" s="9"/>
      <c r="D172" s="9"/>
      <c r="E172" s="9"/>
      <c r="F172" s="3" t="s">
        <v>29</v>
      </c>
      <c r="G172" s="5"/>
      <c r="H172" s="5"/>
      <c r="I172" s="5"/>
      <c r="J172" s="7"/>
    </row>
    <row r="173" spans="1:12" x14ac:dyDescent="0.45">
      <c r="A173" s="8"/>
      <c r="B173" s="9" t="s">
        <v>30</v>
      </c>
      <c r="C173" s="9"/>
      <c r="D173" s="9" t="s">
        <v>31</v>
      </c>
      <c r="E173" s="9"/>
      <c r="F173" s="8" t="s">
        <v>54</v>
      </c>
      <c r="G173" s="9"/>
      <c r="I173" s="9" t="s">
        <v>55</v>
      </c>
      <c r="J173" s="10"/>
    </row>
    <row r="174" spans="1:12" ht="27" customHeight="1" x14ac:dyDescent="0.45">
      <c r="A174" s="28"/>
      <c r="B174" s="29" t="s">
        <v>32</v>
      </c>
      <c r="C174" s="29"/>
      <c r="D174" s="29"/>
      <c r="E174" s="29"/>
      <c r="F174" s="28" t="s">
        <v>33</v>
      </c>
      <c r="G174" s="29"/>
      <c r="H174" s="29"/>
      <c r="I174" s="29"/>
      <c r="J174" s="31"/>
    </row>
  </sheetData>
  <mergeCells count="28">
    <mergeCell ref="B40:D40"/>
    <mergeCell ref="F40:I40"/>
    <mergeCell ref="A1:G1"/>
    <mergeCell ref="H1:J1"/>
    <mergeCell ref="A2:G2"/>
    <mergeCell ref="H2:J2"/>
    <mergeCell ref="H3:J3"/>
    <mergeCell ref="E4:F4"/>
    <mergeCell ref="E38:F38"/>
    <mergeCell ref="B41:D41"/>
    <mergeCell ref="F41:I41"/>
    <mergeCell ref="B42:D42"/>
    <mergeCell ref="F42:I42"/>
    <mergeCell ref="A63:G63"/>
    <mergeCell ref="H63:J63"/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7"/>
  <sheetViews>
    <sheetView topLeftCell="T61" zoomScaleNormal="100" workbookViewId="0">
      <selection activeCell="AK17" sqref="AK17"/>
    </sheetView>
  </sheetViews>
  <sheetFormatPr defaultRowHeight="14.25" x14ac:dyDescent="0.2"/>
  <cols>
    <col min="1" max="1" width="0.7109375" style="229" customWidth="1"/>
    <col min="2" max="2" width="20" style="229" customWidth="1"/>
    <col min="3" max="3" width="0.42578125" style="229" customWidth="1"/>
    <col min="4" max="4" width="1.85546875" style="229" customWidth="1"/>
    <col min="5" max="5" width="16.85546875" style="229" customWidth="1"/>
    <col min="6" max="6" width="9.28515625" style="229" customWidth="1"/>
    <col min="7" max="7" width="1.7109375" style="229" customWidth="1"/>
    <col min="8" max="8" width="3" style="229" customWidth="1"/>
    <col min="9" max="9" width="0.85546875" style="229" customWidth="1"/>
    <col min="10" max="10" width="13" style="229" customWidth="1"/>
    <col min="11" max="11" width="0.140625" style="229" customWidth="1"/>
    <col min="12" max="12" width="0" style="229" hidden="1" customWidth="1"/>
    <col min="13" max="13" width="19.7109375" style="229" customWidth="1"/>
    <col min="14" max="14" width="0" style="229" hidden="1" customWidth="1"/>
    <col min="15" max="15" width="13.5703125" style="229" bestFit="1" customWidth="1"/>
    <col min="16" max="16" width="0" style="229" hidden="1" customWidth="1"/>
    <col min="17" max="17" width="2" style="229" customWidth="1"/>
    <col min="18" max="18" width="12.7109375" style="229" customWidth="1"/>
    <col min="19" max="19" width="0" style="229" hidden="1" customWidth="1"/>
    <col min="20" max="20" width="14" style="229" customWidth="1"/>
    <col min="21" max="21" width="0" style="229" hidden="1" customWidth="1"/>
    <col min="22" max="22" width="1.28515625" style="229" customWidth="1"/>
    <col min="23" max="23" width="14.140625" style="229" customWidth="1"/>
    <col min="24" max="24" width="0.28515625" style="229" hidden="1" customWidth="1"/>
    <col min="25" max="25" width="2.42578125" style="229" hidden="1" customWidth="1"/>
    <col min="26" max="26" width="0" style="229" hidden="1" customWidth="1"/>
    <col min="27" max="27" width="15.7109375" style="229" customWidth="1"/>
    <col min="28" max="28" width="0" style="229" hidden="1" customWidth="1"/>
    <col min="29" max="29" width="13.5703125" style="229" customWidth="1"/>
    <col min="30" max="30" width="0" style="229" hidden="1" customWidth="1"/>
    <col min="31" max="31" width="15.42578125" style="229" customWidth="1"/>
    <col min="32" max="32" width="0" style="229" hidden="1" customWidth="1"/>
    <col min="33" max="33" width="14.5703125" style="229" customWidth="1"/>
    <col min="34" max="34" width="0" style="229" hidden="1" customWidth="1"/>
    <col min="35" max="35" width="14.42578125" style="229" customWidth="1"/>
    <col min="36" max="36" width="0" style="229" hidden="1" customWidth="1"/>
    <col min="37" max="37" width="14.140625" style="229" customWidth="1"/>
    <col min="38" max="38" width="0" style="229" hidden="1" customWidth="1"/>
    <col min="39" max="39" width="13.5703125" style="229" customWidth="1"/>
    <col min="40" max="40" width="0" style="229" hidden="1" customWidth="1"/>
    <col min="41" max="41" width="15.7109375" style="229" customWidth="1"/>
    <col min="42" max="42" width="0" style="229" hidden="1" customWidth="1"/>
    <col min="43" max="43" width="15.28515625" style="229" customWidth="1"/>
    <col min="44" max="44" width="0" style="229" hidden="1" customWidth="1"/>
    <col min="45" max="45" width="16.140625" style="229" customWidth="1"/>
    <col min="46" max="47" width="0" style="229" hidden="1" customWidth="1"/>
    <col min="48" max="16384" width="9.140625" style="229"/>
  </cols>
  <sheetData>
    <row r="1" spans="1:46" ht="21.2" customHeight="1" x14ac:dyDescent="0.2">
      <c r="A1" s="280" t="s">
        <v>250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</row>
    <row r="2" spans="1:46" ht="21.2" customHeight="1" x14ac:dyDescent="0.2">
      <c r="A2" s="280" t="s">
        <v>717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</row>
    <row r="3" spans="1:46" ht="18" customHeight="1" x14ac:dyDescent="0.2">
      <c r="A3" s="278" t="s">
        <v>718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</row>
    <row r="4" spans="1:46" ht="3.2" customHeight="1" x14ac:dyDescent="0.2"/>
    <row r="5" spans="1:46" ht="25.5" customHeight="1" x14ac:dyDescent="0.2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1"/>
      <c r="M5" s="369" t="s">
        <v>162</v>
      </c>
      <c r="N5" s="371"/>
      <c r="O5" s="370"/>
      <c r="Q5" s="369" t="s">
        <v>163</v>
      </c>
      <c r="R5" s="371"/>
      <c r="S5" s="371"/>
      <c r="T5" s="370"/>
      <c r="V5" s="369" t="s">
        <v>164</v>
      </c>
      <c r="W5" s="371"/>
      <c r="X5" s="371"/>
      <c r="Y5" s="371"/>
      <c r="Z5" s="371"/>
      <c r="AA5" s="371"/>
      <c r="AB5" s="370"/>
      <c r="AC5" s="369" t="s">
        <v>206</v>
      </c>
      <c r="AD5" s="370"/>
      <c r="AE5" s="369" t="s">
        <v>165</v>
      </c>
      <c r="AF5" s="371"/>
      <c r="AG5" s="370"/>
      <c r="AI5" s="232" t="s">
        <v>208</v>
      </c>
      <c r="AK5" s="369" t="s">
        <v>166</v>
      </c>
      <c r="AL5" s="371"/>
      <c r="AM5" s="371"/>
      <c r="AN5" s="370"/>
      <c r="AO5" s="369" t="s">
        <v>167</v>
      </c>
      <c r="AP5" s="370"/>
      <c r="AQ5" s="232" t="s">
        <v>168</v>
      </c>
      <c r="AS5" s="372" t="s">
        <v>42</v>
      </c>
      <c r="AT5" s="373"/>
    </row>
    <row r="6" spans="1:46" ht="14.25" customHeight="1" x14ac:dyDescent="0.2">
      <c r="A6" s="231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42"/>
      <c r="M6" s="351" t="s">
        <v>352</v>
      </c>
      <c r="N6" s="376"/>
      <c r="O6" s="352"/>
      <c r="Q6" s="351" t="s">
        <v>353</v>
      </c>
      <c r="R6" s="376"/>
      <c r="S6" s="376"/>
      <c r="T6" s="352"/>
      <c r="V6" s="351" t="s">
        <v>354</v>
      </c>
      <c r="W6" s="376"/>
      <c r="X6" s="376"/>
      <c r="Y6" s="376"/>
      <c r="Z6" s="376"/>
      <c r="AA6" s="376"/>
      <c r="AB6" s="352"/>
      <c r="AC6" s="351" t="s">
        <v>406</v>
      </c>
      <c r="AD6" s="352"/>
      <c r="AE6" s="351" t="s">
        <v>355</v>
      </c>
      <c r="AF6" s="376"/>
      <c r="AG6" s="352"/>
      <c r="AI6" s="355" t="s">
        <v>408</v>
      </c>
      <c r="AK6" s="351" t="s">
        <v>356</v>
      </c>
      <c r="AL6" s="376"/>
      <c r="AM6" s="376"/>
      <c r="AN6" s="352"/>
      <c r="AO6" s="351" t="s">
        <v>357</v>
      </c>
      <c r="AP6" s="352"/>
      <c r="AQ6" s="355" t="s">
        <v>358</v>
      </c>
      <c r="AS6" s="374"/>
      <c r="AT6" s="375"/>
    </row>
    <row r="7" spans="1:46" ht="14.25" customHeight="1" x14ac:dyDescent="0.2">
      <c r="A7" s="231"/>
      <c r="B7" s="230"/>
      <c r="C7" s="230"/>
      <c r="D7" s="230"/>
      <c r="E7" s="230"/>
      <c r="F7" s="230"/>
      <c r="G7" s="230"/>
      <c r="H7" s="356" t="s">
        <v>359</v>
      </c>
      <c r="I7" s="356"/>
      <c r="J7" s="356"/>
      <c r="K7" s="230"/>
      <c r="L7" s="242"/>
      <c r="M7" s="353"/>
      <c r="N7" s="377"/>
      <c r="O7" s="354"/>
      <c r="Q7" s="353"/>
      <c r="R7" s="377"/>
      <c r="S7" s="377"/>
      <c r="T7" s="354"/>
      <c r="V7" s="353"/>
      <c r="W7" s="377"/>
      <c r="X7" s="377"/>
      <c r="Y7" s="377"/>
      <c r="Z7" s="377"/>
      <c r="AA7" s="377"/>
      <c r="AB7" s="354"/>
      <c r="AC7" s="353"/>
      <c r="AD7" s="354"/>
      <c r="AE7" s="353"/>
      <c r="AF7" s="377"/>
      <c r="AG7" s="354"/>
      <c r="AI7" s="272"/>
      <c r="AK7" s="353"/>
      <c r="AL7" s="377"/>
      <c r="AM7" s="377"/>
      <c r="AN7" s="354"/>
      <c r="AO7" s="353"/>
      <c r="AP7" s="354"/>
      <c r="AQ7" s="272"/>
      <c r="AS7" s="374"/>
      <c r="AT7" s="375"/>
    </row>
    <row r="8" spans="1:46" ht="14.25" customHeight="1" x14ac:dyDescent="0.2">
      <c r="A8" s="231"/>
      <c r="B8" s="230"/>
      <c r="C8" s="230"/>
      <c r="D8" s="230"/>
      <c r="E8" s="230"/>
      <c r="F8" s="230"/>
      <c r="G8" s="230"/>
      <c r="H8" s="356"/>
      <c r="I8" s="356"/>
      <c r="J8" s="356"/>
      <c r="K8" s="230"/>
      <c r="L8" s="242"/>
      <c r="M8" s="357" t="s">
        <v>169</v>
      </c>
      <c r="N8" s="358"/>
      <c r="O8" s="363" t="s">
        <v>170</v>
      </c>
      <c r="Q8" s="357" t="s">
        <v>171</v>
      </c>
      <c r="R8" s="358"/>
      <c r="T8" s="363" t="s">
        <v>172</v>
      </c>
      <c r="V8" s="357" t="s">
        <v>173</v>
      </c>
      <c r="W8" s="366"/>
      <c r="X8" s="366"/>
      <c r="Y8" s="358"/>
      <c r="AA8" s="357" t="s">
        <v>174</v>
      </c>
      <c r="AB8" s="358"/>
      <c r="AC8" s="357" t="s">
        <v>210</v>
      </c>
      <c r="AD8" s="358"/>
      <c r="AE8" s="363" t="s">
        <v>175</v>
      </c>
      <c r="AG8" s="363" t="s">
        <v>176</v>
      </c>
      <c r="AI8" s="363" t="s">
        <v>212</v>
      </c>
      <c r="AK8" s="363" t="s">
        <v>177</v>
      </c>
      <c r="AM8" s="357" t="s">
        <v>213</v>
      </c>
      <c r="AN8" s="358"/>
      <c r="AO8" s="357" t="s">
        <v>178</v>
      </c>
      <c r="AP8" s="358"/>
      <c r="AQ8" s="363" t="s">
        <v>2</v>
      </c>
      <c r="AS8" s="374"/>
      <c r="AT8" s="375"/>
    </row>
    <row r="9" spans="1:46" x14ac:dyDescent="0.2">
      <c r="A9" s="231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42"/>
      <c r="M9" s="359"/>
      <c r="N9" s="360"/>
      <c r="O9" s="364"/>
      <c r="Q9" s="359"/>
      <c r="R9" s="360"/>
      <c r="T9" s="364"/>
      <c r="V9" s="359"/>
      <c r="W9" s="367"/>
      <c r="X9" s="367"/>
      <c r="Y9" s="360"/>
      <c r="AA9" s="359"/>
      <c r="AB9" s="360"/>
      <c r="AC9" s="359"/>
      <c r="AD9" s="360"/>
      <c r="AE9" s="364"/>
      <c r="AG9" s="364"/>
      <c r="AI9" s="364"/>
      <c r="AK9" s="364"/>
      <c r="AM9" s="359"/>
      <c r="AN9" s="360"/>
      <c r="AO9" s="359"/>
      <c r="AP9" s="360"/>
      <c r="AQ9" s="364"/>
      <c r="AS9" s="374"/>
      <c r="AT9" s="375"/>
    </row>
    <row r="10" spans="1:46" ht="14.25" customHeight="1" x14ac:dyDescent="0.2">
      <c r="A10" s="341" t="s">
        <v>360</v>
      </c>
      <c r="B10" s="342"/>
      <c r="C10" s="342"/>
      <c r="D10" s="342"/>
      <c r="E10" s="230"/>
      <c r="F10" s="230"/>
      <c r="G10" s="230"/>
      <c r="H10" s="230"/>
      <c r="I10" s="230"/>
      <c r="J10" s="230"/>
      <c r="K10" s="230"/>
      <c r="L10" s="242"/>
      <c r="M10" s="361"/>
      <c r="N10" s="362"/>
      <c r="O10" s="365"/>
      <c r="Q10" s="361"/>
      <c r="R10" s="362"/>
      <c r="T10" s="365"/>
      <c r="V10" s="361"/>
      <c r="W10" s="368"/>
      <c r="X10" s="368"/>
      <c r="Y10" s="362"/>
      <c r="AA10" s="361"/>
      <c r="AB10" s="362"/>
      <c r="AC10" s="361"/>
      <c r="AD10" s="362"/>
      <c r="AE10" s="365"/>
      <c r="AG10" s="365"/>
      <c r="AI10" s="365"/>
      <c r="AK10" s="365"/>
      <c r="AM10" s="361"/>
      <c r="AN10" s="362"/>
      <c r="AO10" s="361"/>
      <c r="AP10" s="362"/>
      <c r="AQ10" s="365"/>
      <c r="AS10" s="374"/>
      <c r="AT10" s="375"/>
    </row>
    <row r="11" spans="1:46" ht="14.25" customHeight="1" x14ac:dyDescent="0.2">
      <c r="A11" s="341"/>
      <c r="B11" s="342"/>
      <c r="C11" s="342"/>
      <c r="D11" s="342"/>
      <c r="E11" s="230"/>
      <c r="F11" s="230"/>
      <c r="G11" s="230"/>
      <c r="H11" s="230"/>
      <c r="I11" s="230"/>
      <c r="J11" s="230"/>
      <c r="K11" s="230"/>
      <c r="L11" s="242"/>
      <c r="M11" s="343" t="s">
        <v>361</v>
      </c>
      <c r="N11" s="344"/>
      <c r="O11" s="347" t="s">
        <v>362</v>
      </c>
      <c r="Q11" s="343" t="s">
        <v>363</v>
      </c>
      <c r="R11" s="344"/>
      <c r="T11" s="347" t="s">
        <v>364</v>
      </c>
      <c r="V11" s="343" t="s">
        <v>365</v>
      </c>
      <c r="W11" s="349"/>
      <c r="X11" s="349"/>
      <c r="Y11" s="344"/>
      <c r="AA11" s="343" t="s">
        <v>366</v>
      </c>
      <c r="AB11" s="344"/>
      <c r="AC11" s="343" t="s">
        <v>410</v>
      </c>
      <c r="AD11" s="344"/>
      <c r="AE11" s="347" t="s">
        <v>367</v>
      </c>
      <c r="AG11" s="347" t="s">
        <v>368</v>
      </c>
      <c r="AI11" s="347" t="s">
        <v>412</v>
      </c>
      <c r="AK11" s="347" t="s">
        <v>413</v>
      </c>
      <c r="AM11" s="343" t="s">
        <v>369</v>
      </c>
      <c r="AN11" s="344"/>
      <c r="AO11" s="343" t="s">
        <v>370</v>
      </c>
      <c r="AP11" s="344"/>
      <c r="AQ11" s="347" t="s">
        <v>371</v>
      </c>
      <c r="AS11" s="374"/>
      <c r="AT11" s="375"/>
    </row>
    <row r="12" spans="1:46" x14ac:dyDescent="0.2">
      <c r="A12" s="23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197"/>
      <c r="M12" s="345"/>
      <c r="N12" s="346"/>
      <c r="O12" s="348"/>
      <c r="Q12" s="345"/>
      <c r="R12" s="346"/>
      <c r="T12" s="348"/>
      <c r="V12" s="345"/>
      <c r="W12" s="350"/>
      <c r="X12" s="350"/>
      <c r="Y12" s="346"/>
      <c r="AA12" s="345"/>
      <c r="AB12" s="346"/>
      <c r="AC12" s="345"/>
      <c r="AD12" s="346"/>
      <c r="AE12" s="348"/>
      <c r="AG12" s="348"/>
      <c r="AI12" s="348"/>
      <c r="AK12" s="348"/>
      <c r="AM12" s="345"/>
      <c r="AN12" s="346"/>
      <c r="AO12" s="345"/>
      <c r="AP12" s="346"/>
      <c r="AQ12" s="348"/>
      <c r="AS12" s="353"/>
      <c r="AT12" s="354"/>
    </row>
    <row r="13" spans="1:46" ht="14.25" customHeight="1" x14ac:dyDescent="0.2">
      <c r="A13" s="321" t="s">
        <v>255</v>
      </c>
      <c r="B13" s="331" t="s">
        <v>2</v>
      </c>
      <c r="C13" s="339" t="s">
        <v>255</v>
      </c>
      <c r="D13" s="334" t="s">
        <v>179</v>
      </c>
      <c r="E13" s="335"/>
      <c r="F13" s="245" t="s">
        <v>372</v>
      </c>
      <c r="G13" s="336" t="s">
        <v>585</v>
      </c>
      <c r="H13" s="337"/>
      <c r="I13" s="337"/>
      <c r="J13" s="337"/>
      <c r="K13" s="337"/>
      <c r="L13" s="338"/>
      <c r="M13" s="324">
        <v>0</v>
      </c>
      <c r="N13" s="325"/>
      <c r="O13" s="246">
        <v>0</v>
      </c>
      <c r="Q13" s="324">
        <v>0</v>
      </c>
      <c r="R13" s="325"/>
      <c r="T13" s="246">
        <v>0</v>
      </c>
      <c r="V13" s="324">
        <v>0</v>
      </c>
      <c r="W13" s="326"/>
      <c r="X13" s="326"/>
      <c r="Y13" s="325"/>
      <c r="AA13" s="324">
        <v>0</v>
      </c>
      <c r="AB13" s="325"/>
      <c r="AC13" s="324">
        <v>0</v>
      </c>
      <c r="AD13" s="325"/>
      <c r="AE13" s="246">
        <v>0</v>
      </c>
      <c r="AG13" s="246">
        <v>0</v>
      </c>
      <c r="AI13" s="246">
        <v>0</v>
      </c>
      <c r="AK13" s="246">
        <v>0</v>
      </c>
      <c r="AM13" s="324">
        <v>0</v>
      </c>
      <c r="AN13" s="325"/>
      <c r="AO13" s="324">
        <v>0</v>
      </c>
      <c r="AP13" s="325"/>
      <c r="AQ13" s="246">
        <v>6252</v>
      </c>
      <c r="AS13" s="324">
        <v>6252</v>
      </c>
      <c r="AT13" s="325"/>
    </row>
    <row r="14" spans="1:46" ht="14.25" customHeight="1" x14ac:dyDescent="0.2">
      <c r="A14" s="322"/>
      <c r="B14" s="332"/>
      <c r="C14" s="340"/>
      <c r="D14" s="334" t="s">
        <v>179</v>
      </c>
      <c r="E14" s="335"/>
      <c r="F14" s="245" t="s">
        <v>372</v>
      </c>
      <c r="G14" s="336" t="s">
        <v>586</v>
      </c>
      <c r="H14" s="337"/>
      <c r="I14" s="337"/>
      <c r="J14" s="337"/>
      <c r="K14" s="337"/>
      <c r="L14" s="338"/>
      <c r="M14" s="324">
        <v>0</v>
      </c>
      <c r="N14" s="325"/>
      <c r="O14" s="246">
        <v>0</v>
      </c>
      <c r="Q14" s="324">
        <v>0</v>
      </c>
      <c r="R14" s="325"/>
      <c r="T14" s="246">
        <v>0</v>
      </c>
      <c r="V14" s="324">
        <v>0</v>
      </c>
      <c r="W14" s="326"/>
      <c r="X14" s="326"/>
      <c r="Y14" s="325"/>
      <c r="AA14" s="324">
        <v>0</v>
      </c>
      <c r="AB14" s="325"/>
      <c r="AC14" s="324">
        <v>0</v>
      </c>
      <c r="AD14" s="325"/>
      <c r="AE14" s="246">
        <v>0</v>
      </c>
      <c r="AG14" s="246">
        <v>0</v>
      </c>
      <c r="AI14" s="246">
        <v>0</v>
      </c>
      <c r="AK14" s="246">
        <v>0</v>
      </c>
      <c r="AM14" s="324">
        <v>0</v>
      </c>
      <c r="AN14" s="325"/>
      <c r="AO14" s="324">
        <v>0</v>
      </c>
      <c r="AP14" s="325"/>
      <c r="AQ14" s="246">
        <v>2280</v>
      </c>
      <c r="AS14" s="324">
        <v>2280</v>
      </c>
      <c r="AT14" s="325"/>
    </row>
    <row r="15" spans="1:46" ht="14.25" customHeight="1" x14ac:dyDescent="0.2">
      <c r="A15" s="322"/>
      <c r="B15" s="332"/>
      <c r="C15" s="247" t="s">
        <v>255</v>
      </c>
      <c r="D15" s="334" t="s">
        <v>181</v>
      </c>
      <c r="E15" s="335"/>
      <c r="F15" s="245" t="s">
        <v>373</v>
      </c>
      <c r="G15" s="336" t="s">
        <v>586</v>
      </c>
      <c r="H15" s="337"/>
      <c r="I15" s="337"/>
      <c r="J15" s="337"/>
      <c r="K15" s="337"/>
      <c r="L15" s="338"/>
      <c r="M15" s="324">
        <v>0</v>
      </c>
      <c r="N15" s="325"/>
      <c r="O15" s="246">
        <v>0</v>
      </c>
      <c r="Q15" s="324">
        <v>0</v>
      </c>
      <c r="R15" s="325"/>
      <c r="T15" s="246">
        <v>0</v>
      </c>
      <c r="V15" s="324">
        <v>0</v>
      </c>
      <c r="W15" s="326"/>
      <c r="X15" s="326"/>
      <c r="Y15" s="325"/>
      <c r="AA15" s="324">
        <v>0</v>
      </c>
      <c r="AB15" s="325"/>
      <c r="AC15" s="324">
        <v>0</v>
      </c>
      <c r="AD15" s="325"/>
      <c r="AE15" s="246">
        <v>0</v>
      </c>
      <c r="AG15" s="246">
        <v>0</v>
      </c>
      <c r="AI15" s="246">
        <v>0</v>
      </c>
      <c r="AK15" s="246">
        <v>0</v>
      </c>
      <c r="AM15" s="324">
        <v>0</v>
      </c>
      <c r="AN15" s="325"/>
      <c r="AO15" s="324">
        <v>0</v>
      </c>
      <c r="AP15" s="325"/>
      <c r="AQ15" s="246">
        <v>549700</v>
      </c>
      <c r="AS15" s="324">
        <v>549700</v>
      </c>
      <c r="AT15" s="325"/>
    </row>
    <row r="16" spans="1:46" ht="14.25" customHeight="1" x14ac:dyDescent="0.2">
      <c r="A16" s="322"/>
      <c r="B16" s="332"/>
      <c r="C16" s="247" t="s">
        <v>255</v>
      </c>
      <c r="D16" s="334" t="s">
        <v>182</v>
      </c>
      <c r="E16" s="335"/>
      <c r="F16" s="245" t="s">
        <v>374</v>
      </c>
      <c r="G16" s="336" t="s">
        <v>586</v>
      </c>
      <c r="H16" s="337"/>
      <c r="I16" s="337"/>
      <c r="J16" s="337"/>
      <c r="K16" s="337"/>
      <c r="L16" s="338"/>
      <c r="M16" s="324">
        <v>0</v>
      </c>
      <c r="N16" s="325"/>
      <c r="O16" s="246">
        <v>0</v>
      </c>
      <c r="Q16" s="324">
        <v>0</v>
      </c>
      <c r="R16" s="325"/>
      <c r="T16" s="246">
        <v>0</v>
      </c>
      <c r="V16" s="324">
        <v>0</v>
      </c>
      <c r="W16" s="326"/>
      <c r="X16" s="326"/>
      <c r="Y16" s="325"/>
      <c r="AA16" s="324">
        <v>0</v>
      </c>
      <c r="AB16" s="325"/>
      <c r="AC16" s="324">
        <v>0</v>
      </c>
      <c r="AD16" s="325"/>
      <c r="AE16" s="246">
        <v>0</v>
      </c>
      <c r="AG16" s="246">
        <v>0</v>
      </c>
      <c r="AI16" s="246">
        <v>0</v>
      </c>
      <c r="AK16" s="246">
        <v>0</v>
      </c>
      <c r="AM16" s="324">
        <v>0</v>
      </c>
      <c r="AN16" s="325"/>
      <c r="AO16" s="324">
        <v>0</v>
      </c>
      <c r="AP16" s="325"/>
      <c r="AQ16" s="246">
        <v>89600</v>
      </c>
      <c r="AS16" s="324">
        <v>89600</v>
      </c>
      <c r="AT16" s="325"/>
    </row>
    <row r="17" spans="1:46" ht="14.25" customHeight="1" x14ac:dyDescent="0.2">
      <c r="A17" s="322"/>
      <c r="B17" s="332"/>
      <c r="C17" s="247" t="s">
        <v>255</v>
      </c>
      <c r="D17" s="334" t="s">
        <v>183</v>
      </c>
      <c r="E17" s="335"/>
      <c r="F17" s="245" t="s">
        <v>375</v>
      </c>
      <c r="G17" s="336" t="s">
        <v>585</v>
      </c>
      <c r="H17" s="337"/>
      <c r="I17" s="337"/>
      <c r="J17" s="337"/>
      <c r="K17" s="337"/>
      <c r="L17" s="338"/>
      <c r="M17" s="324">
        <v>0</v>
      </c>
      <c r="N17" s="325"/>
      <c r="O17" s="246">
        <v>0</v>
      </c>
      <c r="Q17" s="324">
        <v>0</v>
      </c>
      <c r="R17" s="325"/>
      <c r="T17" s="246">
        <v>0</v>
      </c>
      <c r="V17" s="324">
        <v>0</v>
      </c>
      <c r="W17" s="326"/>
      <c r="X17" s="326"/>
      <c r="Y17" s="325"/>
      <c r="AA17" s="324">
        <v>0</v>
      </c>
      <c r="AB17" s="325"/>
      <c r="AC17" s="324">
        <v>0</v>
      </c>
      <c r="AD17" s="325"/>
      <c r="AE17" s="246">
        <v>0</v>
      </c>
      <c r="AG17" s="246">
        <v>0</v>
      </c>
      <c r="AI17" s="246">
        <v>0</v>
      </c>
      <c r="AK17" s="246">
        <v>0</v>
      </c>
      <c r="AM17" s="324">
        <v>0</v>
      </c>
      <c r="AN17" s="325"/>
      <c r="AO17" s="324">
        <v>0</v>
      </c>
      <c r="AP17" s="325"/>
      <c r="AQ17" s="246">
        <v>6000</v>
      </c>
      <c r="AS17" s="324">
        <v>6000</v>
      </c>
      <c r="AT17" s="325"/>
    </row>
    <row r="18" spans="1:46" ht="14.25" customHeight="1" x14ac:dyDescent="0.2">
      <c r="A18" s="322"/>
      <c r="B18" s="332"/>
      <c r="C18" s="339" t="s">
        <v>255</v>
      </c>
      <c r="D18" s="334" t="s">
        <v>216</v>
      </c>
      <c r="E18" s="335"/>
      <c r="F18" s="245" t="s">
        <v>376</v>
      </c>
      <c r="G18" s="336" t="s">
        <v>585</v>
      </c>
      <c r="H18" s="337"/>
      <c r="I18" s="337"/>
      <c r="J18" s="337"/>
      <c r="K18" s="337"/>
      <c r="L18" s="338"/>
      <c r="M18" s="324">
        <v>0</v>
      </c>
      <c r="N18" s="325"/>
      <c r="O18" s="246">
        <v>0</v>
      </c>
      <c r="Q18" s="324">
        <v>0</v>
      </c>
      <c r="R18" s="325"/>
      <c r="T18" s="246">
        <v>0</v>
      </c>
      <c r="V18" s="324">
        <v>0</v>
      </c>
      <c r="W18" s="326"/>
      <c r="X18" s="326"/>
      <c r="Y18" s="325"/>
      <c r="AA18" s="324">
        <v>0</v>
      </c>
      <c r="AB18" s="325"/>
      <c r="AC18" s="324">
        <v>0</v>
      </c>
      <c r="AD18" s="325"/>
      <c r="AE18" s="246">
        <v>0</v>
      </c>
      <c r="AG18" s="246">
        <v>0</v>
      </c>
      <c r="AI18" s="246">
        <v>0</v>
      </c>
      <c r="AK18" s="246">
        <v>0</v>
      </c>
      <c r="AM18" s="324">
        <v>0</v>
      </c>
      <c r="AN18" s="325"/>
      <c r="AO18" s="324">
        <v>0</v>
      </c>
      <c r="AP18" s="325"/>
      <c r="AQ18" s="246">
        <v>0</v>
      </c>
      <c r="AS18" s="324">
        <v>0</v>
      </c>
      <c r="AT18" s="325"/>
    </row>
    <row r="19" spans="1:46" ht="14.25" customHeight="1" x14ac:dyDescent="0.2">
      <c r="A19" s="322"/>
      <c r="B19" s="332"/>
      <c r="C19" s="340"/>
      <c r="D19" s="334" t="s">
        <v>216</v>
      </c>
      <c r="E19" s="335"/>
      <c r="F19" s="245" t="s">
        <v>376</v>
      </c>
      <c r="G19" s="336" t="s">
        <v>586</v>
      </c>
      <c r="H19" s="337"/>
      <c r="I19" s="337"/>
      <c r="J19" s="337"/>
      <c r="K19" s="337"/>
      <c r="L19" s="338"/>
      <c r="M19" s="324">
        <v>0</v>
      </c>
      <c r="N19" s="325"/>
      <c r="O19" s="246">
        <v>0</v>
      </c>
      <c r="Q19" s="324">
        <v>0</v>
      </c>
      <c r="R19" s="325"/>
      <c r="T19" s="246">
        <v>0</v>
      </c>
      <c r="V19" s="324">
        <v>0</v>
      </c>
      <c r="W19" s="326"/>
      <c r="X19" s="326"/>
      <c r="Y19" s="325"/>
      <c r="AA19" s="324">
        <v>0</v>
      </c>
      <c r="AB19" s="325"/>
      <c r="AC19" s="324">
        <v>0</v>
      </c>
      <c r="AD19" s="325"/>
      <c r="AE19" s="246">
        <v>0</v>
      </c>
      <c r="AG19" s="246">
        <v>0</v>
      </c>
      <c r="AI19" s="246">
        <v>0</v>
      </c>
      <c r="AK19" s="246">
        <v>0</v>
      </c>
      <c r="AM19" s="324">
        <v>0</v>
      </c>
      <c r="AN19" s="325"/>
      <c r="AO19" s="324">
        <v>0</v>
      </c>
      <c r="AP19" s="325"/>
      <c r="AQ19" s="246">
        <v>0</v>
      </c>
      <c r="AS19" s="324">
        <v>0</v>
      </c>
      <c r="AT19" s="325"/>
    </row>
    <row r="20" spans="1:46" ht="14.25" customHeight="1" x14ac:dyDescent="0.2">
      <c r="A20" s="322"/>
      <c r="B20" s="332"/>
      <c r="C20" s="247" t="s">
        <v>255</v>
      </c>
      <c r="D20" s="334" t="s">
        <v>719</v>
      </c>
      <c r="E20" s="335"/>
      <c r="F20" s="245" t="s">
        <v>720</v>
      </c>
      <c r="G20" s="336" t="s">
        <v>585</v>
      </c>
      <c r="H20" s="337"/>
      <c r="I20" s="337"/>
      <c r="J20" s="337"/>
      <c r="K20" s="337"/>
      <c r="L20" s="338"/>
      <c r="M20" s="324">
        <v>0</v>
      </c>
      <c r="N20" s="325"/>
      <c r="O20" s="246">
        <v>0</v>
      </c>
      <c r="Q20" s="324">
        <v>0</v>
      </c>
      <c r="R20" s="325"/>
      <c r="T20" s="246">
        <v>0</v>
      </c>
      <c r="V20" s="324">
        <v>0</v>
      </c>
      <c r="W20" s="326"/>
      <c r="X20" s="326"/>
      <c r="Y20" s="325"/>
      <c r="AA20" s="324">
        <v>0</v>
      </c>
      <c r="AB20" s="325"/>
      <c r="AC20" s="324">
        <v>0</v>
      </c>
      <c r="AD20" s="325"/>
      <c r="AE20" s="246">
        <v>0</v>
      </c>
      <c r="AG20" s="246">
        <v>0</v>
      </c>
      <c r="AI20" s="246">
        <v>0</v>
      </c>
      <c r="AK20" s="246">
        <v>0</v>
      </c>
      <c r="AM20" s="324">
        <v>0</v>
      </c>
      <c r="AN20" s="325"/>
      <c r="AO20" s="324">
        <v>0</v>
      </c>
      <c r="AP20" s="325"/>
      <c r="AQ20" s="246">
        <v>0</v>
      </c>
      <c r="AS20" s="324">
        <v>0</v>
      </c>
      <c r="AT20" s="325"/>
    </row>
    <row r="21" spans="1:46" ht="14.25" customHeight="1" x14ac:dyDescent="0.2">
      <c r="A21" s="322"/>
      <c r="B21" s="333"/>
      <c r="C21" s="327" t="s">
        <v>99</v>
      </c>
      <c r="D21" s="328"/>
      <c r="E21" s="328"/>
      <c r="F21" s="328"/>
      <c r="G21" s="328"/>
      <c r="H21" s="328"/>
      <c r="I21" s="328"/>
      <c r="J21" s="328"/>
      <c r="K21" s="328"/>
      <c r="L21" s="329"/>
      <c r="M21" s="317">
        <v>0</v>
      </c>
      <c r="N21" s="318"/>
      <c r="O21" s="248">
        <v>0</v>
      </c>
      <c r="Q21" s="317">
        <v>0</v>
      </c>
      <c r="R21" s="318"/>
      <c r="T21" s="248">
        <v>0</v>
      </c>
      <c r="V21" s="317">
        <v>0</v>
      </c>
      <c r="W21" s="330"/>
      <c r="X21" s="330"/>
      <c r="Y21" s="318"/>
      <c r="AA21" s="317">
        <v>0</v>
      </c>
      <c r="AB21" s="318"/>
      <c r="AC21" s="317">
        <v>0</v>
      </c>
      <c r="AD21" s="318"/>
      <c r="AE21" s="248">
        <v>0</v>
      </c>
      <c r="AG21" s="248">
        <v>0</v>
      </c>
      <c r="AI21" s="248">
        <v>0</v>
      </c>
      <c r="AK21" s="248">
        <v>0</v>
      </c>
      <c r="AM21" s="317">
        <v>0</v>
      </c>
      <c r="AN21" s="318"/>
      <c r="AO21" s="317">
        <v>0</v>
      </c>
      <c r="AP21" s="318"/>
      <c r="AQ21" s="248">
        <v>653832</v>
      </c>
      <c r="AS21" s="317">
        <v>653832</v>
      </c>
      <c r="AT21" s="318"/>
    </row>
    <row r="22" spans="1:46" x14ac:dyDescent="0.2">
      <c r="A22" s="323"/>
      <c r="B22" s="327" t="s">
        <v>377</v>
      </c>
      <c r="C22" s="328"/>
      <c r="D22" s="328"/>
      <c r="E22" s="328"/>
      <c r="F22" s="328"/>
      <c r="G22" s="328"/>
      <c r="H22" s="328"/>
      <c r="I22" s="328"/>
      <c r="J22" s="328"/>
      <c r="K22" s="328"/>
      <c r="L22" s="329"/>
      <c r="M22" s="317">
        <v>0</v>
      </c>
      <c r="N22" s="318"/>
      <c r="O22" s="248">
        <v>0</v>
      </c>
      <c r="Q22" s="317">
        <v>0</v>
      </c>
      <c r="R22" s="318"/>
      <c r="T22" s="248">
        <v>0</v>
      </c>
      <c r="V22" s="317">
        <v>0</v>
      </c>
      <c r="W22" s="330"/>
      <c r="X22" s="330"/>
      <c r="Y22" s="318"/>
      <c r="AA22" s="317">
        <v>0</v>
      </c>
      <c r="AB22" s="318"/>
      <c r="AC22" s="317">
        <v>0</v>
      </c>
      <c r="AD22" s="318"/>
      <c r="AE22" s="248">
        <v>0</v>
      </c>
      <c r="AG22" s="248">
        <v>0</v>
      </c>
      <c r="AI22" s="248">
        <v>0</v>
      </c>
      <c r="AK22" s="248">
        <v>0</v>
      </c>
      <c r="AM22" s="317">
        <v>0</v>
      </c>
      <c r="AN22" s="318"/>
      <c r="AO22" s="317">
        <v>0</v>
      </c>
      <c r="AP22" s="318"/>
      <c r="AQ22" s="248">
        <v>6977072</v>
      </c>
      <c r="AS22" s="317">
        <v>6977072</v>
      </c>
      <c r="AT22" s="318"/>
    </row>
    <row r="23" spans="1:46" ht="14.25" customHeight="1" x14ac:dyDescent="0.2">
      <c r="A23" s="321" t="s">
        <v>255</v>
      </c>
      <c r="B23" s="331" t="s">
        <v>90</v>
      </c>
      <c r="C23" s="247" t="s">
        <v>255</v>
      </c>
      <c r="D23" s="334" t="s">
        <v>184</v>
      </c>
      <c r="E23" s="335"/>
      <c r="F23" s="245" t="s">
        <v>378</v>
      </c>
      <c r="G23" s="336" t="s">
        <v>585</v>
      </c>
      <c r="H23" s="337"/>
      <c r="I23" s="337"/>
      <c r="J23" s="337"/>
      <c r="K23" s="337"/>
      <c r="L23" s="338"/>
      <c r="M23" s="324">
        <v>42840</v>
      </c>
      <c r="N23" s="325"/>
      <c r="O23" s="246">
        <v>0</v>
      </c>
      <c r="Q23" s="324">
        <v>0</v>
      </c>
      <c r="R23" s="325"/>
      <c r="T23" s="246">
        <v>0</v>
      </c>
      <c r="V23" s="324">
        <v>0</v>
      </c>
      <c r="W23" s="326"/>
      <c r="X23" s="326"/>
      <c r="Y23" s="325"/>
      <c r="AA23" s="324">
        <v>0</v>
      </c>
      <c r="AB23" s="325"/>
      <c r="AC23" s="324">
        <v>0</v>
      </c>
      <c r="AD23" s="325"/>
      <c r="AE23" s="246">
        <v>0</v>
      </c>
      <c r="AG23" s="246">
        <v>0</v>
      </c>
      <c r="AI23" s="246">
        <v>0</v>
      </c>
      <c r="AK23" s="246">
        <v>0</v>
      </c>
      <c r="AM23" s="324">
        <v>0</v>
      </c>
      <c r="AN23" s="325"/>
      <c r="AO23" s="324">
        <v>0</v>
      </c>
      <c r="AP23" s="325"/>
      <c r="AQ23" s="246">
        <v>0</v>
      </c>
      <c r="AS23" s="324">
        <v>42840</v>
      </c>
      <c r="AT23" s="325"/>
    </row>
    <row r="24" spans="1:46" ht="14.25" customHeight="1" x14ac:dyDescent="0.2">
      <c r="A24" s="322"/>
      <c r="B24" s="332"/>
      <c r="C24" s="247" t="s">
        <v>255</v>
      </c>
      <c r="D24" s="334" t="s">
        <v>185</v>
      </c>
      <c r="E24" s="335"/>
      <c r="F24" s="245" t="s">
        <v>379</v>
      </c>
      <c r="G24" s="336" t="s">
        <v>585</v>
      </c>
      <c r="H24" s="337"/>
      <c r="I24" s="337"/>
      <c r="J24" s="337"/>
      <c r="K24" s="337"/>
      <c r="L24" s="338"/>
      <c r="M24" s="324">
        <v>3510</v>
      </c>
      <c r="N24" s="325"/>
      <c r="O24" s="246">
        <v>0</v>
      </c>
      <c r="Q24" s="324">
        <v>0</v>
      </c>
      <c r="R24" s="325"/>
      <c r="T24" s="246">
        <v>0</v>
      </c>
      <c r="V24" s="324">
        <v>0</v>
      </c>
      <c r="W24" s="326"/>
      <c r="X24" s="326"/>
      <c r="Y24" s="325"/>
      <c r="AA24" s="324">
        <v>0</v>
      </c>
      <c r="AB24" s="325"/>
      <c r="AC24" s="324">
        <v>0</v>
      </c>
      <c r="AD24" s="325"/>
      <c r="AE24" s="246">
        <v>0</v>
      </c>
      <c r="AG24" s="246">
        <v>0</v>
      </c>
      <c r="AI24" s="246">
        <v>0</v>
      </c>
      <c r="AK24" s="246">
        <v>0</v>
      </c>
      <c r="AM24" s="324">
        <v>0</v>
      </c>
      <c r="AN24" s="325"/>
      <c r="AO24" s="324">
        <v>0</v>
      </c>
      <c r="AP24" s="325"/>
      <c r="AQ24" s="246">
        <v>0</v>
      </c>
      <c r="AS24" s="324">
        <v>3510</v>
      </c>
      <c r="AT24" s="325"/>
    </row>
    <row r="25" spans="1:46" ht="14.25" customHeight="1" x14ac:dyDescent="0.2">
      <c r="A25" s="322"/>
      <c r="B25" s="332"/>
      <c r="C25" s="247" t="s">
        <v>255</v>
      </c>
      <c r="D25" s="334" t="s">
        <v>186</v>
      </c>
      <c r="E25" s="335"/>
      <c r="F25" s="245" t="s">
        <v>380</v>
      </c>
      <c r="G25" s="336" t="s">
        <v>585</v>
      </c>
      <c r="H25" s="337"/>
      <c r="I25" s="337"/>
      <c r="J25" s="337"/>
      <c r="K25" s="337"/>
      <c r="L25" s="338"/>
      <c r="M25" s="324">
        <v>3510</v>
      </c>
      <c r="N25" s="325"/>
      <c r="O25" s="246">
        <v>0</v>
      </c>
      <c r="Q25" s="324">
        <v>0</v>
      </c>
      <c r="R25" s="325"/>
      <c r="T25" s="246">
        <v>0</v>
      </c>
      <c r="V25" s="324">
        <v>0</v>
      </c>
      <c r="W25" s="326"/>
      <c r="X25" s="326"/>
      <c r="Y25" s="325"/>
      <c r="AA25" s="324">
        <v>0</v>
      </c>
      <c r="AB25" s="325"/>
      <c r="AC25" s="324">
        <v>0</v>
      </c>
      <c r="AD25" s="325"/>
      <c r="AE25" s="246">
        <v>0</v>
      </c>
      <c r="AG25" s="246">
        <v>0</v>
      </c>
      <c r="AI25" s="246">
        <v>0</v>
      </c>
      <c r="AK25" s="246">
        <v>0</v>
      </c>
      <c r="AM25" s="324">
        <v>0</v>
      </c>
      <c r="AN25" s="325"/>
      <c r="AO25" s="324">
        <v>0</v>
      </c>
      <c r="AP25" s="325"/>
      <c r="AQ25" s="246">
        <v>0</v>
      </c>
      <c r="AS25" s="324">
        <v>3510</v>
      </c>
      <c r="AT25" s="325"/>
    </row>
    <row r="26" spans="1:46" ht="14.25" customHeight="1" x14ac:dyDescent="0.2">
      <c r="A26" s="322"/>
      <c r="B26" s="332"/>
      <c r="C26" s="247" t="s">
        <v>255</v>
      </c>
      <c r="D26" s="334" t="s">
        <v>187</v>
      </c>
      <c r="E26" s="335"/>
      <c r="F26" s="245" t="s">
        <v>381</v>
      </c>
      <c r="G26" s="336" t="s">
        <v>585</v>
      </c>
      <c r="H26" s="337"/>
      <c r="I26" s="337"/>
      <c r="J26" s="337"/>
      <c r="K26" s="337"/>
      <c r="L26" s="338"/>
      <c r="M26" s="324">
        <v>7200</v>
      </c>
      <c r="N26" s="325"/>
      <c r="O26" s="246">
        <v>0</v>
      </c>
      <c r="Q26" s="324">
        <v>0</v>
      </c>
      <c r="R26" s="325"/>
      <c r="T26" s="246">
        <v>0</v>
      </c>
      <c r="V26" s="324">
        <v>0</v>
      </c>
      <c r="W26" s="326"/>
      <c r="X26" s="326"/>
      <c r="Y26" s="325"/>
      <c r="AA26" s="324">
        <v>0</v>
      </c>
      <c r="AB26" s="325"/>
      <c r="AC26" s="324">
        <v>0</v>
      </c>
      <c r="AD26" s="325"/>
      <c r="AE26" s="246">
        <v>0</v>
      </c>
      <c r="AG26" s="246">
        <v>0</v>
      </c>
      <c r="AI26" s="246">
        <v>0</v>
      </c>
      <c r="AK26" s="246">
        <v>0</v>
      </c>
      <c r="AM26" s="324">
        <v>0</v>
      </c>
      <c r="AN26" s="325"/>
      <c r="AO26" s="324">
        <v>0</v>
      </c>
      <c r="AP26" s="325"/>
      <c r="AQ26" s="246">
        <v>0</v>
      </c>
      <c r="AS26" s="324">
        <v>7200</v>
      </c>
      <c r="AT26" s="325"/>
    </row>
    <row r="27" spans="1:46" ht="14.25" customHeight="1" x14ac:dyDescent="0.2">
      <c r="A27" s="322"/>
      <c r="B27" s="332"/>
      <c r="C27" s="247" t="s">
        <v>255</v>
      </c>
      <c r="D27" s="334" t="s">
        <v>188</v>
      </c>
      <c r="E27" s="335"/>
      <c r="F27" s="245" t="s">
        <v>382</v>
      </c>
      <c r="G27" s="336" t="s">
        <v>585</v>
      </c>
      <c r="H27" s="337"/>
      <c r="I27" s="337"/>
      <c r="J27" s="337"/>
      <c r="K27" s="337"/>
      <c r="L27" s="338"/>
      <c r="M27" s="324">
        <v>114000</v>
      </c>
      <c r="N27" s="325"/>
      <c r="O27" s="246">
        <v>0</v>
      </c>
      <c r="Q27" s="324">
        <v>0</v>
      </c>
      <c r="R27" s="325"/>
      <c r="T27" s="246">
        <v>0</v>
      </c>
      <c r="V27" s="324">
        <v>0</v>
      </c>
      <c r="W27" s="326"/>
      <c r="X27" s="326"/>
      <c r="Y27" s="325"/>
      <c r="AA27" s="324">
        <v>0</v>
      </c>
      <c r="AB27" s="325"/>
      <c r="AC27" s="324">
        <v>0</v>
      </c>
      <c r="AD27" s="325"/>
      <c r="AE27" s="246">
        <v>0</v>
      </c>
      <c r="AG27" s="246">
        <v>0</v>
      </c>
      <c r="AI27" s="246">
        <v>0</v>
      </c>
      <c r="AK27" s="246">
        <v>0</v>
      </c>
      <c r="AM27" s="324">
        <v>0</v>
      </c>
      <c r="AN27" s="325"/>
      <c r="AO27" s="324">
        <v>0</v>
      </c>
      <c r="AP27" s="325"/>
      <c r="AQ27" s="246">
        <v>0</v>
      </c>
      <c r="AS27" s="324">
        <v>114000</v>
      </c>
      <c r="AT27" s="325"/>
    </row>
    <row r="28" spans="1:46" ht="14.25" customHeight="1" x14ac:dyDescent="0.2">
      <c r="A28" s="322"/>
      <c r="B28" s="333"/>
      <c r="C28" s="327" t="s">
        <v>99</v>
      </c>
      <c r="D28" s="328"/>
      <c r="E28" s="328"/>
      <c r="F28" s="328"/>
      <c r="G28" s="328"/>
      <c r="H28" s="328"/>
      <c r="I28" s="328"/>
      <c r="J28" s="328"/>
      <c r="K28" s="328"/>
      <c r="L28" s="329"/>
      <c r="M28" s="317">
        <v>171060</v>
      </c>
      <c r="N28" s="318"/>
      <c r="O28" s="248">
        <v>0</v>
      </c>
      <c r="Q28" s="317">
        <v>0</v>
      </c>
      <c r="R28" s="318"/>
      <c r="T28" s="248">
        <v>0</v>
      </c>
      <c r="V28" s="317">
        <v>0</v>
      </c>
      <c r="W28" s="330"/>
      <c r="X28" s="330"/>
      <c r="Y28" s="318"/>
      <c r="AA28" s="317">
        <v>0</v>
      </c>
      <c r="AB28" s="318"/>
      <c r="AC28" s="317">
        <v>0</v>
      </c>
      <c r="AD28" s="318"/>
      <c r="AE28" s="248">
        <v>0</v>
      </c>
      <c r="AG28" s="248">
        <v>0</v>
      </c>
      <c r="AI28" s="248">
        <v>0</v>
      </c>
      <c r="AK28" s="248">
        <v>0</v>
      </c>
      <c r="AM28" s="317">
        <v>0</v>
      </c>
      <c r="AN28" s="318"/>
      <c r="AO28" s="317">
        <v>0</v>
      </c>
      <c r="AP28" s="318"/>
      <c r="AQ28" s="248">
        <v>0</v>
      </c>
      <c r="AS28" s="317">
        <v>171060</v>
      </c>
      <c r="AT28" s="318"/>
    </row>
    <row r="29" spans="1:46" x14ac:dyDescent="0.2">
      <c r="A29" s="323"/>
      <c r="B29" s="327" t="s">
        <v>377</v>
      </c>
      <c r="C29" s="328"/>
      <c r="D29" s="328"/>
      <c r="E29" s="328"/>
      <c r="F29" s="328"/>
      <c r="G29" s="328"/>
      <c r="H29" s="328"/>
      <c r="I29" s="328"/>
      <c r="J29" s="328"/>
      <c r="K29" s="328"/>
      <c r="L29" s="329"/>
      <c r="M29" s="317">
        <v>1710600</v>
      </c>
      <c r="N29" s="318"/>
      <c r="O29" s="248">
        <v>0</v>
      </c>
      <c r="Q29" s="317">
        <v>0</v>
      </c>
      <c r="R29" s="318"/>
      <c r="T29" s="248">
        <v>0</v>
      </c>
      <c r="V29" s="317">
        <v>0</v>
      </c>
      <c r="W29" s="330"/>
      <c r="X29" s="330"/>
      <c r="Y29" s="318"/>
      <c r="AA29" s="317">
        <v>0</v>
      </c>
      <c r="AB29" s="318"/>
      <c r="AC29" s="317">
        <v>0</v>
      </c>
      <c r="AD29" s="318"/>
      <c r="AE29" s="248">
        <v>0</v>
      </c>
      <c r="AG29" s="248">
        <v>0</v>
      </c>
      <c r="AI29" s="248">
        <v>0</v>
      </c>
      <c r="AK29" s="248">
        <v>0</v>
      </c>
      <c r="AM29" s="317">
        <v>0</v>
      </c>
      <c r="AN29" s="318"/>
      <c r="AO29" s="317">
        <v>0</v>
      </c>
      <c r="AP29" s="318"/>
      <c r="AQ29" s="248">
        <v>0</v>
      </c>
      <c r="AS29" s="317">
        <v>1710600</v>
      </c>
      <c r="AT29" s="318"/>
    </row>
    <row r="30" spans="1:46" ht="14.25" customHeight="1" x14ac:dyDescent="0.2">
      <c r="A30" s="321" t="s">
        <v>255</v>
      </c>
      <c r="B30" s="331" t="s">
        <v>91</v>
      </c>
      <c r="C30" s="339" t="s">
        <v>255</v>
      </c>
      <c r="D30" s="334" t="s">
        <v>189</v>
      </c>
      <c r="E30" s="335"/>
      <c r="F30" s="245" t="s">
        <v>383</v>
      </c>
      <c r="G30" s="336" t="s">
        <v>585</v>
      </c>
      <c r="H30" s="337"/>
      <c r="I30" s="337"/>
      <c r="J30" s="337"/>
      <c r="K30" s="337"/>
      <c r="L30" s="338"/>
      <c r="M30" s="324">
        <v>173610</v>
      </c>
      <c r="N30" s="325"/>
      <c r="O30" s="246">
        <v>87270</v>
      </c>
      <c r="Q30" s="324">
        <v>0</v>
      </c>
      <c r="R30" s="325"/>
      <c r="T30" s="246">
        <v>0</v>
      </c>
      <c r="V30" s="324">
        <v>40820</v>
      </c>
      <c r="W30" s="326"/>
      <c r="X30" s="326"/>
      <c r="Y30" s="325"/>
      <c r="AA30" s="324">
        <v>0</v>
      </c>
      <c r="AB30" s="325"/>
      <c r="AC30" s="324">
        <v>0</v>
      </c>
      <c r="AD30" s="325"/>
      <c r="AE30" s="246">
        <v>45660</v>
      </c>
      <c r="AG30" s="246">
        <v>0</v>
      </c>
      <c r="AI30" s="246">
        <v>0</v>
      </c>
      <c r="AK30" s="246">
        <v>0</v>
      </c>
      <c r="AM30" s="324">
        <v>0</v>
      </c>
      <c r="AN30" s="325"/>
      <c r="AO30" s="324">
        <v>0</v>
      </c>
      <c r="AP30" s="325"/>
      <c r="AQ30" s="246">
        <v>0</v>
      </c>
      <c r="AS30" s="324">
        <v>347360</v>
      </c>
      <c r="AT30" s="325"/>
    </row>
    <row r="31" spans="1:46" ht="14.25" customHeight="1" x14ac:dyDescent="0.2">
      <c r="A31" s="322"/>
      <c r="B31" s="332"/>
      <c r="C31" s="340"/>
      <c r="D31" s="334" t="s">
        <v>189</v>
      </c>
      <c r="E31" s="335"/>
      <c r="F31" s="245" t="s">
        <v>383</v>
      </c>
      <c r="G31" s="336" t="s">
        <v>586</v>
      </c>
      <c r="H31" s="337"/>
      <c r="I31" s="337"/>
      <c r="J31" s="337"/>
      <c r="K31" s="337"/>
      <c r="L31" s="338"/>
      <c r="M31" s="324">
        <v>0</v>
      </c>
      <c r="N31" s="325"/>
      <c r="O31" s="246">
        <v>0</v>
      </c>
      <c r="Q31" s="324">
        <v>0</v>
      </c>
      <c r="R31" s="325"/>
      <c r="T31" s="246">
        <v>0</v>
      </c>
      <c r="V31" s="324">
        <v>81730</v>
      </c>
      <c r="W31" s="326"/>
      <c r="X31" s="326"/>
      <c r="Y31" s="325"/>
      <c r="AA31" s="324">
        <v>0</v>
      </c>
      <c r="AB31" s="325"/>
      <c r="AC31" s="324">
        <v>0</v>
      </c>
      <c r="AD31" s="325"/>
      <c r="AE31" s="246">
        <v>0</v>
      </c>
      <c r="AG31" s="246">
        <v>0</v>
      </c>
      <c r="AI31" s="246">
        <v>0</v>
      </c>
      <c r="AK31" s="246">
        <v>0</v>
      </c>
      <c r="AM31" s="324">
        <v>0</v>
      </c>
      <c r="AN31" s="325"/>
      <c r="AO31" s="324">
        <v>0</v>
      </c>
      <c r="AP31" s="325"/>
      <c r="AQ31" s="246">
        <v>0</v>
      </c>
      <c r="AS31" s="324">
        <v>81730</v>
      </c>
      <c r="AT31" s="325"/>
    </row>
    <row r="32" spans="1:46" ht="14.25" customHeight="1" x14ac:dyDescent="0.2">
      <c r="A32" s="322"/>
      <c r="B32" s="332"/>
      <c r="C32" s="247" t="s">
        <v>255</v>
      </c>
      <c r="D32" s="334" t="s">
        <v>190</v>
      </c>
      <c r="E32" s="335"/>
      <c r="F32" s="245" t="s">
        <v>384</v>
      </c>
      <c r="G32" s="336" t="s">
        <v>585</v>
      </c>
      <c r="H32" s="337"/>
      <c r="I32" s="337"/>
      <c r="J32" s="337"/>
      <c r="K32" s="337"/>
      <c r="L32" s="338"/>
      <c r="M32" s="324">
        <v>17500</v>
      </c>
      <c r="N32" s="325"/>
      <c r="O32" s="246">
        <v>3500</v>
      </c>
      <c r="Q32" s="324">
        <v>0</v>
      </c>
      <c r="R32" s="325"/>
      <c r="T32" s="246">
        <v>0</v>
      </c>
      <c r="V32" s="324">
        <v>3500</v>
      </c>
      <c r="W32" s="326"/>
      <c r="X32" s="326"/>
      <c r="Y32" s="325"/>
      <c r="AA32" s="324">
        <v>0</v>
      </c>
      <c r="AB32" s="325"/>
      <c r="AC32" s="324">
        <v>0</v>
      </c>
      <c r="AD32" s="325"/>
      <c r="AE32" s="246">
        <v>3500</v>
      </c>
      <c r="AG32" s="246">
        <v>0</v>
      </c>
      <c r="AI32" s="246">
        <v>0</v>
      </c>
      <c r="AK32" s="246">
        <v>0</v>
      </c>
      <c r="AM32" s="324">
        <v>0</v>
      </c>
      <c r="AN32" s="325"/>
      <c r="AO32" s="324">
        <v>0</v>
      </c>
      <c r="AP32" s="325"/>
      <c r="AQ32" s="246">
        <v>0</v>
      </c>
      <c r="AS32" s="324">
        <v>28000</v>
      </c>
      <c r="AT32" s="325"/>
    </row>
    <row r="33" spans="1:46" ht="14.25" customHeight="1" x14ac:dyDescent="0.2">
      <c r="A33" s="322"/>
      <c r="B33" s="332"/>
      <c r="C33" s="247" t="s">
        <v>255</v>
      </c>
      <c r="D33" s="334" t="s">
        <v>191</v>
      </c>
      <c r="E33" s="335"/>
      <c r="F33" s="245" t="s">
        <v>385</v>
      </c>
      <c r="G33" s="336" t="s">
        <v>585</v>
      </c>
      <c r="H33" s="337"/>
      <c r="I33" s="337"/>
      <c r="J33" s="337"/>
      <c r="K33" s="337"/>
      <c r="L33" s="338"/>
      <c r="M33" s="324">
        <v>17570</v>
      </c>
      <c r="N33" s="325"/>
      <c r="O33" s="246">
        <v>0</v>
      </c>
      <c r="Q33" s="324">
        <v>0</v>
      </c>
      <c r="R33" s="325"/>
      <c r="T33" s="246">
        <v>0</v>
      </c>
      <c r="V33" s="324">
        <v>0</v>
      </c>
      <c r="W33" s="326"/>
      <c r="X33" s="326"/>
      <c r="Y33" s="325"/>
      <c r="AA33" s="324">
        <v>0</v>
      </c>
      <c r="AB33" s="325"/>
      <c r="AC33" s="324">
        <v>0</v>
      </c>
      <c r="AD33" s="325"/>
      <c r="AE33" s="246">
        <v>0</v>
      </c>
      <c r="AG33" s="246">
        <v>0</v>
      </c>
      <c r="AI33" s="246">
        <v>0</v>
      </c>
      <c r="AK33" s="246">
        <v>0</v>
      </c>
      <c r="AM33" s="324">
        <v>0</v>
      </c>
      <c r="AN33" s="325"/>
      <c r="AO33" s="324">
        <v>0</v>
      </c>
      <c r="AP33" s="325"/>
      <c r="AQ33" s="246">
        <v>0</v>
      </c>
      <c r="AS33" s="324">
        <v>17570</v>
      </c>
      <c r="AT33" s="325"/>
    </row>
    <row r="34" spans="1:46" ht="14.25" customHeight="1" x14ac:dyDescent="0.2">
      <c r="A34" s="322"/>
      <c r="B34" s="332"/>
      <c r="C34" s="339" t="s">
        <v>255</v>
      </c>
      <c r="D34" s="334" t="s">
        <v>192</v>
      </c>
      <c r="E34" s="335"/>
      <c r="F34" s="245" t="s">
        <v>386</v>
      </c>
      <c r="G34" s="336" t="s">
        <v>585</v>
      </c>
      <c r="H34" s="337"/>
      <c r="I34" s="337"/>
      <c r="J34" s="337"/>
      <c r="K34" s="337"/>
      <c r="L34" s="338"/>
      <c r="M34" s="324">
        <v>27000</v>
      </c>
      <c r="N34" s="325"/>
      <c r="O34" s="246">
        <v>29900</v>
      </c>
      <c r="Q34" s="324">
        <v>0</v>
      </c>
      <c r="R34" s="325"/>
      <c r="T34" s="246">
        <v>0</v>
      </c>
      <c r="V34" s="324">
        <v>19630</v>
      </c>
      <c r="W34" s="326"/>
      <c r="X34" s="326"/>
      <c r="Y34" s="325"/>
      <c r="AA34" s="324">
        <v>0</v>
      </c>
      <c r="AB34" s="325"/>
      <c r="AC34" s="324">
        <v>0</v>
      </c>
      <c r="AD34" s="325"/>
      <c r="AE34" s="246">
        <v>31110</v>
      </c>
      <c r="AG34" s="246">
        <v>0</v>
      </c>
      <c r="AI34" s="246">
        <v>0</v>
      </c>
      <c r="AK34" s="246">
        <v>0</v>
      </c>
      <c r="AM34" s="324">
        <v>0</v>
      </c>
      <c r="AN34" s="325"/>
      <c r="AO34" s="324">
        <v>0</v>
      </c>
      <c r="AP34" s="325"/>
      <c r="AQ34" s="246">
        <v>0</v>
      </c>
      <c r="AS34" s="324">
        <v>107640</v>
      </c>
      <c r="AT34" s="325"/>
    </row>
    <row r="35" spans="1:46" ht="14.25" customHeight="1" x14ac:dyDescent="0.2">
      <c r="A35" s="322"/>
      <c r="B35" s="332"/>
      <c r="C35" s="340"/>
      <c r="D35" s="334" t="s">
        <v>192</v>
      </c>
      <c r="E35" s="335"/>
      <c r="F35" s="245" t="s">
        <v>386</v>
      </c>
      <c r="G35" s="336" t="s">
        <v>586</v>
      </c>
      <c r="H35" s="337"/>
      <c r="I35" s="337"/>
      <c r="J35" s="337"/>
      <c r="K35" s="337"/>
      <c r="L35" s="338"/>
      <c r="M35" s="324">
        <v>0</v>
      </c>
      <c r="N35" s="325"/>
      <c r="O35" s="246">
        <v>0</v>
      </c>
      <c r="Q35" s="324">
        <v>0</v>
      </c>
      <c r="R35" s="325"/>
      <c r="T35" s="246">
        <v>0</v>
      </c>
      <c r="V35" s="324">
        <v>45600</v>
      </c>
      <c r="W35" s="326"/>
      <c r="X35" s="326"/>
      <c r="Y35" s="325"/>
      <c r="AA35" s="324">
        <v>0</v>
      </c>
      <c r="AB35" s="325"/>
      <c r="AC35" s="324">
        <v>0</v>
      </c>
      <c r="AD35" s="325"/>
      <c r="AE35" s="246">
        <v>0</v>
      </c>
      <c r="AG35" s="246">
        <v>0</v>
      </c>
      <c r="AI35" s="246">
        <v>0</v>
      </c>
      <c r="AK35" s="246">
        <v>0</v>
      </c>
      <c r="AM35" s="324">
        <v>0</v>
      </c>
      <c r="AN35" s="325"/>
      <c r="AO35" s="324">
        <v>0</v>
      </c>
      <c r="AP35" s="325"/>
      <c r="AQ35" s="246">
        <v>0</v>
      </c>
      <c r="AS35" s="324">
        <v>45600</v>
      </c>
      <c r="AT35" s="325"/>
    </row>
    <row r="36" spans="1:46" ht="14.25" customHeight="1" x14ac:dyDescent="0.2">
      <c r="A36" s="322"/>
      <c r="B36" s="332"/>
      <c r="C36" s="339" t="s">
        <v>255</v>
      </c>
      <c r="D36" s="334" t="s">
        <v>193</v>
      </c>
      <c r="E36" s="335"/>
      <c r="F36" s="245" t="s">
        <v>387</v>
      </c>
      <c r="G36" s="336" t="s">
        <v>585</v>
      </c>
      <c r="H36" s="337"/>
      <c r="I36" s="337"/>
      <c r="J36" s="337"/>
      <c r="K36" s="337"/>
      <c r="L36" s="338"/>
      <c r="M36" s="324">
        <v>3000</v>
      </c>
      <c r="N36" s="325"/>
      <c r="O36" s="246">
        <v>3385</v>
      </c>
      <c r="Q36" s="324">
        <v>0</v>
      </c>
      <c r="R36" s="325"/>
      <c r="T36" s="246">
        <v>0</v>
      </c>
      <c r="V36" s="324">
        <v>6025</v>
      </c>
      <c r="W36" s="326"/>
      <c r="X36" s="326"/>
      <c r="Y36" s="325"/>
      <c r="AA36" s="324">
        <v>0</v>
      </c>
      <c r="AB36" s="325"/>
      <c r="AC36" s="324">
        <v>0</v>
      </c>
      <c r="AD36" s="325"/>
      <c r="AE36" s="246">
        <v>5000</v>
      </c>
      <c r="AG36" s="246">
        <v>0</v>
      </c>
      <c r="AI36" s="246">
        <v>0</v>
      </c>
      <c r="AK36" s="246">
        <v>0</v>
      </c>
      <c r="AM36" s="324">
        <v>0</v>
      </c>
      <c r="AN36" s="325"/>
      <c r="AO36" s="324">
        <v>0</v>
      </c>
      <c r="AP36" s="325"/>
      <c r="AQ36" s="246">
        <v>0</v>
      </c>
      <c r="AS36" s="324">
        <v>17410</v>
      </c>
      <c r="AT36" s="325"/>
    </row>
    <row r="37" spans="1:46" ht="14.25" customHeight="1" x14ac:dyDescent="0.2">
      <c r="A37" s="322"/>
      <c r="B37" s="332"/>
      <c r="C37" s="340"/>
      <c r="D37" s="334" t="s">
        <v>193</v>
      </c>
      <c r="E37" s="335"/>
      <c r="F37" s="245" t="s">
        <v>387</v>
      </c>
      <c r="G37" s="336" t="s">
        <v>586</v>
      </c>
      <c r="H37" s="337"/>
      <c r="I37" s="337"/>
      <c r="J37" s="337"/>
      <c r="K37" s="337"/>
      <c r="L37" s="338"/>
      <c r="M37" s="324">
        <v>0</v>
      </c>
      <c r="N37" s="325"/>
      <c r="O37" s="246">
        <v>0</v>
      </c>
      <c r="Q37" s="324">
        <v>0</v>
      </c>
      <c r="R37" s="325"/>
      <c r="T37" s="246">
        <v>0</v>
      </c>
      <c r="V37" s="324">
        <v>0</v>
      </c>
      <c r="W37" s="326"/>
      <c r="X37" s="326"/>
      <c r="Y37" s="325"/>
      <c r="AA37" s="324">
        <v>0</v>
      </c>
      <c r="AB37" s="325"/>
      <c r="AC37" s="324">
        <v>0</v>
      </c>
      <c r="AD37" s="325"/>
      <c r="AE37" s="246">
        <v>0</v>
      </c>
      <c r="AG37" s="246">
        <v>0</v>
      </c>
      <c r="AI37" s="246">
        <v>0</v>
      </c>
      <c r="AK37" s="246">
        <v>0</v>
      </c>
      <c r="AM37" s="324">
        <v>0</v>
      </c>
      <c r="AN37" s="325"/>
      <c r="AO37" s="324">
        <v>0</v>
      </c>
      <c r="AP37" s="325"/>
      <c r="AQ37" s="246">
        <v>0</v>
      </c>
      <c r="AS37" s="324">
        <v>0</v>
      </c>
      <c r="AT37" s="325"/>
    </row>
    <row r="38" spans="1:46" ht="14.25" customHeight="1" x14ac:dyDescent="0.2">
      <c r="A38" s="322"/>
      <c r="B38" s="333"/>
      <c r="C38" s="327" t="s">
        <v>99</v>
      </c>
      <c r="D38" s="328"/>
      <c r="E38" s="328"/>
      <c r="F38" s="328"/>
      <c r="G38" s="328"/>
      <c r="H38" s="328"/>
      <c r="I38" s="328"/>
      <c r="J38" s="328"/>
      <c r="K38" s="328"/>
      <c r="L38" s="329"/>
      <c r="M38" s="317">
        <v>238680</v>
      </c>
      <c r="N38" s="318"/>
      <c r="O38" s="248">
        <v>124055</v>
      </c>
      <c r="Q38" s="317">
        <v>0</v>
      </c>
      <c r="R38" s="318"/>
      <c r="T38" s="248">
        <v>0</v>
      </c>
      <c r="V38" s="317">
        <v>197305</v>
      </c>
      <c r="W38" s="330"/>
      <c r="X38" s="330"/>
      <c r="Y38" s="318"/>
      <c r="AA38" s="317">
        <v>0</v>
      </c>
      <c r="AB38" s="318"/>
      <c r="AC38" s="317">
        <v>0</v>
      </c>
      <c r="AD38" s="318"/>
      <c r="AE38" s="248">
        <v>85270</v>
      </c>
      <c r="AG38" s="248">
        <v>0</v>
      </c>
      <c r="AI38" s="248">
        <v>0</v>
      </c>
      <c r="AK38" s="248">
        <v>0</v>
      </c>
      <c r="AM38" s="317">
        <v>0</v>
      </c>
      <c r="AN38" s="318"/>
      <c r="AO38" s="317">
        <v>0</v>
      </c>
      <c r="AP38" s="318"/>
      <c r="AQ38" s="248">
        <v>0</v>
      </c>
      <c r="AS38" s="317">
        <v>645310</v>
      </c>
      <c r="AT38" s="318"/>
    </row>
    <row r="39" spans="1:46" ht="14.25" customHeight="1" x14ac:dyDescent="0.2">
      <c r="A39" s="323"/>
      <c r="B39" s="327" t="s">
        <v>377</v>
      </c>
      <c r="C39" s="328"/>
      <c r="D39" s="328"/>
      <c r="E39" s="328"/>
      <c r="F39" s="328"/>
      <c r="G39" s="328"/>
      <c r="H39" s="328"/>
      <c r="I39" s="328"/>
      <c r="J39" s="328"/>
      <c r="K39" s="328"/>
      <c r="L39" s="329"/>
      <c r="M39" s="317">
        <v>2402632</v>
      </c>
      <c r="N39" s="318"/>
      <c r="O39" s="248">
        <v>1260440</v>
      </c>
      <c r="Q39" s="317">
        <v>0</v>
      </c>
      <c r="R39" s="318"/>
      <c r="T39" s="248">
        <v>0</v>
      </c>
      <c r="V39" s="317">
        <v>1994931.8</v>
      </c>
      <c r="W39" s="330"/>
      <c r="X39" s="330"/>
      <c r="Y39" s="318"/>
      <c r="AA39" s="317">
        <v>0</v>
      </c>
      <c r="AB39" s="318"/>
      <c r="AC39" s="317">
        <v>0</v>
      </c>
      <c r="AD39" s="318"/>
      <c r="AE39" s="248">
        <v>872270</v>
      </c>
      <c r="AG39" s="248">
        <v>0</v>
      </c>
      <c r="AI39" s="248">
        <v>0</v>
      </c>
      <c r="AK39" s="248">
        <v>0</v>
      </c>
      <c r="AM39" s="317">
        <v>0</v>
      </c>
      <c r="AN39" s="318"/>
      <c r="AO39" s="317">
        <v>0</v>
      </c>
      <c r="AP39" s="318"/>
      <c r="AQ39" s="248">
        <v>0</v>
      </c>
      <c r="AS39" s="317">
        <v>6530273.7999999998</v>
      </c>
      <c r="AT39" s="318"/>
    </row>
    <row r="40" spans="1:46" ht="14.25" customHeight="1" x14ac:dyDescent="0.2">
      <c r="A40" s="321" t="s">
        <v>255</v>
      </c>
      <c r="B40" s="331" t="s">
        <v>3</v>
      </c>
      <c r="C40" s="247" t="s">
        <v>255</v>
      </c>
      <c r="D40" s="334" t="s">
        <v>194</v>
      </c>
      <c r="E40" s="335"/>
      <c r="F40" s="245" t="s">
        <v>415</v>
      </c>
      <c r="G40" s="336" t="s">
        <v>585</v>
      </c>
      <c r="H40" s="337"/>
      <c r="I40" s="337"/>
      <c r="J40" s="337"/>
      <c r="K40" s="337"/>
      <c r="L40" s="338"/>
      <c r="M40" s="324">
        <v>0</v>
      </c>
      <c r="N40" s="325"/>
      <c r="O40" s="246">
        <v>-350</v>
      </c>
      <c r="Q40" s="324">
        <v>0</v>
      </c>
      <c r="R40" s="325"/>
      <c r="T40" s="246">
        <v>0</v>
      </c>
      <c r="V40" s="324">
        <v>0</v>
      </c>
      <c r="W40" s="326"/>
      <c r="X40" s="326"/>
      <c r="Y40" s="325"/>
      <c r="AA40" s="324">
        <v>0</v>
      </c>
      <c r="AB40" s="325"/>
      <c r="AC40" s="324">
        <v>0</v>
      </c>
      <c r="AD40" s="325"/>
      <c r="AE40" s="246">
        <v>0</v>
      </c>
      <c r="AG40" s="246">
        <v>0</v>
      </c>
      <c r="AI40" s="246">
        <v>0</v>
      </c>
      <c r="AK40" s="246">
        <v>0</v>
      </c>
      <c r="AM40" s="324">
        <v>0</v>
      </c>
      <c r="AN40" s="325"/>
      <c r="AO40" s="324">
        <v>0</v>
      </c>
      <c r="AP40" s="325"/>
      <c r="AQ40" s="246">
        <v>0</v>
      </c>
      <c r="AS40" s="324">
        <v>-350</v>
      </c>
      <c r="AT40" s="325"/>
    </row>
    <row r="41" spans="1:46" ht="14.25" customHeight="1" x14ac:dyDescent="0.2">
      <c r="A41" s="322"/>
      <c r="B41" s="332"/>
      <c r="C41" s="247" t="s">
        <v>255</v>
      </c>
      <c r="D41" s="334" t="s">
        <v>217</v>
      </c>
      <c r="E41" s="335"/>
      <c r="F41" s="245" t="s">
        <v>468</v>
      </c>
      <c r="G41" s="336" t="s">
        <v>585</v>
      </c>
      <c r="H41" s="337"/>
      <c r="I41" s="337"/>
      <c r="J41" s="337"/>
      <c r="K41" s="337"/>
      <c r="L41" s="338"/>
      <c r="M41" s="324">
        <v>0</v>
      </c>
      <c r="N41" s="325"/>
      <c r="O41" s="246">
        <v>0</v>
      </c>
      <c r="Q41" s="324">
        <v>0</v>
      </c>
      <c r="R41" s="325"/>
      <c r="T41" s="246">
        <v>0</v>
      </c>
      <c r="V41" s="324">
        <v>0</v>
      </c>
      <c r="W41" s="326"/>
      <c r="X41" s="326"/>
      <c r="Y41" s="325"/>
      <c r="AA41" s="324">
        <v>0</v>
      </c>
      <c r="AB41" s="325"/>
      <c r="AC41" s="324">
        <v>0</v>
      </c>
      <c r="AD41" s="325"/>
      <c r="AE41" s="246">
        <v>0</v>
      </c>
      <c r="AG41" s="246">
        <v>0</v>
      </c>
      <c r="AI41" s="246">
        <v>0</v>
      </c>
      <c r="AK41" s="246">
        <v>0</v>
      </c>
      <c r="AM41" s="324">
        <v>0</v>
      </c>
      <c r="AN41" s="325"/>
      <c r="AO41" s="324">
        <v>0</v>
      </c>
      <c r="AP41" s="325"/>
      <c r="AQ41" s="246">
        <v>0</v>
      </c>
      <c r="AS41" s="324">
        <v>0</v>
      </c>
      <c r="AT41" s="325"/>
    </row>
    <row r="42" spans="1:46" ht="14.25" customHeight="1" x14ac:dyDescent="0.2">
      <c r="A42" s="322"/>
      <c r="B42" s="332"/>
      <c r="C42" s="247" t="s">
        <v>255</v>
      </c>
      <c r="D42" s="334" t="s">
        <v>195</v>
      </c>
      <c r="E42" s="335"/>
      <c r="F42" s="245" t="s">
        <v>388</v>
      </c>
      <c r="G42" s="336" t="s">
        <v>585</v>
      </c>
      <c r="H42" s="337"/>
      <c r="I42" s="337"/>
      <c r="J42" s="337"/>
      <c r="K42" s="337"/>
      <c r="L42" s="338"/>
      <c r="M42" s="324">
        <v>0</v>
      </c>
      <c r="N42" s="325"/>
      <c r="O42" s="246">
        <v>5450</v>
      </c>
      <c r="Q42" s="324">
        <v>0</v>
      </c>
      <c r="R42" s="325"/>
      <c r="T42" s="246">
        <v>0</v>
      </c>
      <c r="V42" s="324">
        <v>0</v>
      </c>
      <c r="W42" s="326"/>
      <c r="X42" s="326"/>
      <c r="Y42" s="325"/>
      <c r="AA42" s="324">
        <v>0</v>
      </c>
      <c r="AB42" s="325"/>
      <c r="AC42" s="324">
        <v>0</v>
      </c>
      <c r="AD42" s="325"/>
      <c r="AE42" s="246">
        <v>0</v>
      </c>
      <c r="AG42" s="246">
        <v>0</v>
      </c>
      <c r="AI42" s="246">
        <v>0</v>
      </c>
      <c r="AK42" s="246">
        <v>0</v>
      </c>
      <c r="AM42" s="324">
        <v>0</v>
      </c>
      <c r="AN42" s="325"/>
      <c r="AO42" s="324">
        <v>0</v>
      </c>
      <c r="AP42" s="325"/>
      <c r="AQ42" s="246">
        <v>0</v>
      </c>
      <c r="AS42" s="324">
        <v>5450</v>
      </c>
      <c r="AT42" s="325"/>
    </row>
    <row r="43" spans="1:46" ht="14.25" customHeight="1" x14ac:dyDescent="0.2">
      <c r="A43" s="322"/>
      <c r="B43" s="332"/>
      <c r="C43" s="247" t="s">
        <v>255</v>
      </c>
      <c r="D43" s="334" t="s">
        <v>196</v>
      </c>
      <c r="E43" s="335"/>
      <c r="F43" s="245" t="s">
        <v>389</v>
      </c>
      <c r="G43" s="336" t="s">
        <v>585</v>
      </c>
      <c r="H43" s="337"/>
      <c r="I43" s="337"/>
      <c r="J43" s="337"/>
      <c r="K43" s="337"/>
      <c r="L43" s="338"/>
      <c r="M43" s="324">
        <v>5320</v>
      </c>
      <c r="N43" s="325"/>
      <c r="O43" s="246">
        <v>0</v>
      </c>
      <c r="Q43" s="324">
        <v>0</v>
      </c>
      <c r="R43" s="325"/>
      <c r="T43" s="246">
        <v>0</v>
      </c>
      <c r="V43" s="324">
        <v>0</v>
      </c>
      <c r="W43" s="326"/>
      <c r="X43" s="326"/>
      <c r="Y43" s="325"/>
      <c r="AA43" s="324">
        <v>0</v>
      </c>
      <c r="AB43" s="325"/>
      <c r="AC43" s="324">
        <v>0</v>
      </c>
      <c r="AD43" s="325"/>
      <c r="AE43" s="246">
        <v>0</v>
      </c>
      <c r="AG43" s="246">
        <v>0</v>
      </c>
      <c r="AI43" s="246">
        <v>0</v>
      </c>
      <c r="AK43" s="246">
        <v>0</v>
      </c>
      <c r="AM43" s="324">
        <v>0</v>
      </c>
      <c r="AN43" s="325"/>
      <c r="AO43" s="324">
        <v>0</v>
      </c>
      <c r="AP43" s="325"/>
      <c r="AQ43" s="246">
        <v>0</v>
      </c>
      <c r="AS43" s="324">
        <v>5320</v>
      </c>
      <c r="AT43" s="325"/>
    </row>
    <row r="44" spans="1:46" ht="14.25" customHeight="1" x14ac:dyDescent="0.2">
      <c r="A44" s="322"/>
      <c r="B44" s="333"/>
      <c r="C44" s="327" t="s">
        <v>99</v>
      </c>
      <c r="D44" s="328"/>
      <c r="E44" s="328"/>
      <c r="F44" s="328"/>
      <c r="G44" s="328"/>
      <c r="H44" s="328"/>
      <c r="I44" s="328"/>
      <c r="J44" s="328"/>
      <c r="K44" s="328"/>
      <c r="L44" s="329"/>
      <c r="M44" s="317">
        <v>5320</v>
      </c>
      <c r="N44" s="318"/>
      <c r="O44" s="248">
        <v>5100</v>
      </c>
      <c r="Q44" s="317">
        <v>0</v>
      </c>
      <c r="R44" s="318"/>
      <c r="T44" s="248">
        <v>0</v>
      </c>
      <c r="V44" s="317">
        <v>0</v>
      </c>
      <c r="W44" s="330"/>
      <c r="X44" s="330"/>
      <c r="Y44" s="318"/>
      <c r="AA44" s="317">
        <v>0</v>
      </c>
      <c r="AB44" s="318"/>
      <c r="AC44" s="317">
        <v>0</v>
      </c>
      <c r="AD44" s="318"/>
      <c r="AE44" s="248">
        <v>0</v>
      </c>
      <c r="AG44" s="248">
        <v>0</v>
      </c>
      <c r="AI44" s="248">
        <v>0</v>
      </c>
      <c r="AK44" s="248">
        <v>0</v>
      </c>
      <c r="AM44" s="317">
        <v>0</v>
      </c>
      <c r="AN44" s="318"/>
      <c r="AO44" s="317">
        <v>0</v>
      </c>
      <c r="AP44" s="318"/>
      <c r="AQ44" s="248">
        <v>0</v>
      </c>
      <c r="AS44" s="317">
        <v>10420</v>
      </c>
      <c r="AT44" s="318"/>
    </row>
    <row r="45" spans="1:46" ht="14.25" customHeight="1" x14ac:dyDescent="0.2">
      <c r="A45" s="323"/>
      <c r="B45" s="327" t="s">
        <v>377</v>
      </c>
      <c r="C45" s="328"/>
      <c r="D45" s="328"/>
      <c r="E45" s="328"/>
      <c r="F45" s="328"/>
      <c r="G45" s="328"/>
      <c r="H45" s="328"/>
      <c r="I45" s="328"/>
      <c r="J45" s="328"/>
      <c r="K45" s="328"/>
      <c r="L45" s="329"/>
      <c r="M45" s="317">
        <v>56520</v>
      </c>
      <c r="N45" s="318"/>
      <c r="O45" s="248">
        <v>94980</v>
      </c>
      <c r="Q45" s="317">
        <v>0</v>
      </c>
      <c r="R45" s="318"/>
      <c r="T45" s="248">
        <v>0</v>
      </c>
      <c r="V45" s="317">
        <v>2130</v>
      </c>
      <c r="W45" s="330"/>
      <c r="X45" s="330"/>
      <c r="Y45" s="318"/>
      <c r="AA45" s="317">
        <v>0</v>
      </c>
      <c r="AB45" s="318"/>
      <c r="AC45" s="317">
        <v>0</v>
      </c>
      <c r="AD45" s="318"/>
      <c r="AE45" s="248">
        <v>2130</v>
      </c>
      <c r="AG45" s="248">
        <v>0</v>
      </c>
      <c r="AI45" s="248">
        <v>0</v>
      </c>
      <c r="AK45" s="248">
        <v>0</v>
      </c>
      <c r="AM45" s="317">
        <v>0</v>
      </c>
      <c r="AN45" s="318"/>
      <c r="AO45" s="317">
        <v>0</v>
      </c>
      <c r="AP45" s="318"/>
      <c r="AQ45" s="248">
        <v>0</v>
      </c>
      <c r="AS45" s="317">
        <v>155760</v>
      </c>
      <c r="AT45" s="318"/>
    </row>
    <row r="46" spans="1:46" ht="14.25" customHeight="1" x14ac:dyDescent="0.2">
      <c r="A46" s="321" t="s">
        <v>255</v>
      </c>
      <c r="B46" s="331" t="s">
        <v>4</v>
      </c>
      <c r="C46" s="247" t="s">
        <v>255</v>
      </c>
      <c r="D46" s="334" t="s">
        <v>197</v>
      </c>
      <c r="E46" s="335"/>
      <c r="F46" s="245" t="s">
        <v>390</v>
      </c>
      <c r="G46" s="336" t="s">
        <v>585</v>
      </c>
      <c r="H46" s="337"/>
      <c r="I46" s="337"/>
      <c r="J46" s="337"/>
      <c r="K46" s="337"/>
      <c r="L46" s="338"/>
      <c r="M46" s="324">
        <v>23300</v>
      </c>
      <c r="N46" s="325"/>
      <c r="O46" s="246">
        <v>7500</v>
      </c>
      <c r="Q46" s="324">
        <v>0</v>
      </c>
      <c r="R46" s="325"/>
      <c r="T46" s="246">
        <v>0</v>
      </c>
      <c r="V46" s="324">
        <v>7500</v>
      </c>
      <c r="W46" s="326"/>
      <c r="X46" s="326"/>
      <c r="Y46" s="325"/>
      <c r="AA46" s="324">
        <v>0</v>
      </c>
      <c r="AB46" s="325"/>
      <c r="AC46" s="324">
        <v>0</v>
      </c>
      <c r="AD46" s="325"/>
      <c r="AE46" s="246">
        <v>15000</v>
      </c>
      <c r="AG46" s="246">
        <v>0</v>
      </c>
      <c r="AI46" s="246">
        <v>0</v>
      </c>
      <c r="AK46" s="246">
        <v>0</v>
      </c>
      <c r="AM46" s="324">
        <v>0</v>
      </c>
      <c r="AN46" s="325"/>
      <c r="AO46" s="324">
        <v>4600</v>
      </c>
      <c r="AP46" s="325"/>
      <c r="AQ46" s="246">
        <v>0</v>
      </c>
      <c r="AS46" s="324">
        <v>57900</v>
      </c>
      <c r="AT46" s="325"/>
    </row>
    <row r="47" spans="1:46" ht="14.25" customHeight="1" x14ac:dyDescent="0.2">
      <c r="A47" s="322"/>
      <c r="B47" s="332"/>
      <c r="C47" s="247" t="s">
        <v>255</v>
      </c>
      <c r="D47" s="334" t="s">
        <v>218</v>
      </c>
      <c r="E47" s="335"/>
      <c r="F47" s="245" t="s">
        <v>391</v>
      </c>
      <c r="G47" s="336" t="s">
        <v>585</v>
      </c>
      <c r="H47" s="337"/>
      <c r="I47" s="337"/>
      <c r="J47" s="337"/>
      <c r="K47" s="337"/>
      <c r="L47" s="338"/>
      <c r="M47" s="324">
        <v>0</v>
      </c>
      <c r="N47" s="325"/>
      <c r="O47" s="246">
        <v>0</v>
      </c>
      <c r="Q47" s="324">
        <v>0</v>
      </c>
      <c r="R47" s="325"/>
      <c r="T47" s="246">
        <v>0</v>
      </c>
      <c r="V47" s="324">
        <v>0</v>
      </c>
      <c r="W47" s="326"/>
      <c r="X47" s="326"/>
      <c r="Y47" s="325"/>
      <c r="AA47" s="324">
        <v>0</v>
      </c>
      <c r="AB47" s="325"/>
      <c r="AC47" s="324">
        <v>0</v>
      </c>
      <c r="AD47" s="325"/>
      <c r="AE47" s="246">
        <v>0</v>
      </c>
      <c r="AG47" s="246">
        <v>0</v>
      </c>
      <c r="AI47" s="246">
        <v>0</v>
      </c>
      <c r="AK47" s="246">
        <v>0</v>
      </c>
      <c r="AM47" s="324">
        <v>0</v>
      </c>
      <c r="AN47" s="325"/>
      <c r="AO47" s="324">
        <v>0</v>
      </c>
      <c r="AP47" s="325"/>
      <c r="AQ47" s="246">
        <v>0</v>
      </c>
      <c r="AS47" s="324">
        <v>0</v>
      </c>
      <c r="AT47" s="325"/>
    </row>
    <row r="48" spans="1:46" ht="14.25" customHeight="1" x14ac:dyDescent="0.2">
      <c r="A48" s="322"/>
      <c r="B48" s="332"/>
      <c r="C48" s="339" t="s">
        <v>255</v>
      </c>
      <c r="D48" s="334" t="s">
        <v>198</v>
      </c>
      <c r="E48" s="335"/>
      <c r="F48" s="245" t="s">
        <v>392</v>
      </c>
      <c r="G48" s="336" t="s">
        <v>585</v>
      </c>
      <c r="H48" s="337"/>
      <c r="I48" s="337"/>
      <c r="J48" s="337"/>
      <c r="K48" s="337"/>
      <c r="L48" s="338"/>
      <c r="M48" s="324">
        <v>26688</v>
      </c>
      <c r="N48" s="325"/>
      <c r="O48" s="246">
        <v>27540</v>
      </c>
      <c r="Q48" s="324">
        <v>18200</v>
      </c>
      <c r="R48" s="325"/>
      <c r="T48" s="246">
        <v>0</v>
      </c>
      <c r="V48" s="324">
        <v>0</v>
      </c>
      <c r="W48" s="326"/>
      <c r="X48" s="326"/>
      <c r="Y48" s="325"/>
      <c r="AA48" s="324">
        <v>159960</v>
      </c>
      <c r="AB48" s="325"/>
      <c r="AC48" s="324">
        <v>0</v>
      </c>
      <c r="AD48" s="325"/>
      <c r="AE48" s="246">
        <v>2464</v>
      </c>
      <c r="AG48" s="246">
        <v>0</v>
      </c>
      <c r="AI48" s="246">
        <v>11200</v>
      </c>
      <c r="AK48" s="246">
        <v>307575</v>
      </c>
      <c r="AM48" s="324">
        <v>0</v>
      </c>
      <c r="AN48" s="325"/>
      <c r="AO48" s="324">
        <v>0</v>
      </c>
      <c r="AP48" s="325"/>
      <c r="AQ48" s="246">
        <v>0</v>
      </c>
      <c r="AS48" s="324">
        <v>553627</v>
      </c>
      <c r="AT48" s="325"/>
    </row>
    <row r="49" spans="1:46" ht="14.25" customHeight="1" x14ac:dyDescent="0.2">
      <c r="A49" s="322"/>
      <c r="B49" s="332"/>
      <c r="C49" s="340"/>
      <c r="D49" s="334" t="s">
        <v>198</v>
      </c>
      <c r="E49" s="335"/>
      <c r="F49" s="245" t="s">
        <v>392</v>
      </c>
      <c r="G49" s="336" t="s">
        <v>586</v>
      </c>
      <c r="H49" s="337"/>
      <c r="I49" s="337"/>
      <c r="J49" s="337"/>
      <c r="K49" s="337"/>
      <c r="L49" s="338"/>
      <c r="M49" s="324">
        <v>0</v>
      </c>
      <c r="N49" s="325"/>
      <c r="O49" s="246">
        <v>0</v>
      </c>
      <c r="Q49" s="324">
        <v>0</v>
      </c>
      <c r="R49" s="325"/>
      <c r="T49" s="246">
        <v>0</v>
      </c>
      <c r="V49" s="324">
        <v>0</v>
      </c>
      <c r="W49" s="326"/>
      <c r="X49" s="326"/>
      <c r="Y49" s="325"/>
      <c r="AA49" s="324">
        <v>0</v>
      </c>
      <c r="AB49" s="325"/>
      <c r="AC49" s="324">
        <v>0</v>
      </c>
      <c r="AD49" s="325"/>
      <c r="AE49" s="246">
        <v>0</v>
      </c>
      <c r="AG49" s="246">
        <v>0</v>
      </c>
      <c r="AI49" s="246">
        <v>0</v>
      </c>
      <c r="AK49" s="246">
        <v>0</v>
      </c>
      <c r="AM49" s="324">
        <v>0</v>
      </c>
      <c r="AN49" s="325"/>
      <c r="AO49" s="324">
        <v>0</v>
      </c>
      <c r="AP49" s="325"/>
      <c r="AQ49" s="246">
        <v>0</v>
      </c>
      <c r="AS49" s="324">
        <v>0</v>
      </c>
      <c r="AT49" s="325"/>
    </row>
    <row r="50" spans="1:46" ht="14.25" customHeight="1" x14ac:dyDescent="0.2">
      <c r="A50" s="322"/>
      <c r="B50" s="332"/>
      <c r="C50" s="247" t="s">
        <v>255</v>
      </c>
      <c r="D50" s="334" t="s">
        <v>199</v>
      </c>
      <c r="E50" s="335"/>
      <c r="F50" s="245" t="s">
        <v>393</v>
      </c>
      <c r="G50" s="336" t="s">
        <v>585</v>
      </c>
      <c r="H50" s="337"/>
      <c r="I50" s="337"/>
      <c r="J50" s="337"/>
      <c r="K50" s="337"/>
      <c r="L50" s="338"/>
      <c r="M50" s="324">
        <v>5880</v>
      </c>
      <c r="N50" s="325"/>
      <c r="O50" s="246">
        <v>0</v>
      </c>
      <c r="Q50" s="324">
        <v>0</v>
      </c>
      <c r="R50" s="325"/>
      <c r="T50" s="246">
        <v>0</v>
      </c>
      <c r="V50" s="324">
        <v>0</v>
      </c>
      <c r="W50" s="326"/>
      <c r="X50" s="326"/>
      <c r="Y50" s="325"/>
      <c r="AA50" s="324">
        <v>0</v>
      </c>
      <c r="AB50" s="325"/>
      <c r="AC50" s="324">
        <v>0</v>
      </c>
      <c r="AD50" s="325"/>
      <c r="AE50" s="246">
        <v>11480</v>
      </c>
      <c r="AG50" s="246">
        <v>0</v>
      </c>
      <c r="AI50" s="246">
        <v>0</v>
      </c>
      <c r="AK50" s="246">
        <v>0</v>
      </c>
      <c r="AM50" s="324">
        <v>0</v>
      </c>
      <c r="AN50" s="325"/>
      <c r="AO50" s="324">
        <v>0</v>
      </c>
      <c r="AP50" s="325"/>
      <c r="AQ50" s="246">
        <v>0</v>
      </c>
      <c r="AS50" s="324">
        <v>17360</v>
      </c>
      <c r="AT50" s="325"/>
    </row>
    <row r="51" spans="1:46" ht="14.25" customHeight="1" x14ac:dyDescent="0.2">
      <c r="A51" s="322"/>
      <c r="B51" s="333"/>
      <c r="C51" s="327" t="s">
        <v>99</v>
      </c>
      <c r="D51" s="328"/>
      <c r="E51" s="328"/>
      <c r="F51" s="328"/>
      <c r="G51" s="328"/>
      <c r="H51" s="328"/>
      <c r="I51" s="328"/>
      <c r="J51" s="328"/>
      <c r="K51" s="328"/>
      <c r="L51" s="329"/>
      <c r="M51" s="317">
        <v>55868</v>
      </c>
      <c r="N51" s="318"/>
      <c r="O51" s="248">
        <v>35040</v>
      </c>
      <c r="Q51" s="317">
        <v>18200</v>
      </c>
      <c r="R51" s="318"/>
      <c r="T51" s="248">
        <v>0</v>
      </c>
      <c r="V51" s="317">
        <v>7500</v>
      </c>
      <c r="W51" s="330"/>
      <c r="X51" s="330"/>
      <c r="Y51" s="318"/>
      <c r="AA51" s="317">
        <v>159960</v>
      </c>
      <c r="AB51" s="318"/>
      <c r="AC51" s="317">
        <v>0</v>
      </c>
      <c r="AD51" s="318"/>
      <c r="AE51" s="248">
        <v>28944</v>
      </c>
      <c r="AG51" s="248">
        <v>0</v>
      </c>
      <c r="AI51" s="248">
        <v>11200</v>
      </c>
      <c r="AK51" s="248">
        <v>307575</v>
      </c>
      <c r="AM51" s="317">
        <v>0</v>
      </c>
      <c r="AN51" s="318"/>
      <c r="AO51" s="317">
        <v>4600</v>
      </c>
      <c r="AP51" s="318"/>
      <c r="AQ51" s="248">
        <v>0</v>
      </c>
      <c r="AS51" s="317">
        <v>628887</v>
      </c>
      <c r="AT51" s="318"/>
    </row>
    <row r="52" spans="1:46" ht="14.25" customHeight="1" x14ac:dyDescent="0.2">
      <c r="A52" s="323"/>
      <c r="B52" s="327" t="s">
        <v>377</v>
      </c>
      <c r="C52" s="328"/>
      <c r="D52" s="328"/>
      <c r="E52" s="328"/>
      <c r="F52" s="328"/>
      <c r="G52" s="328"/>
      <c r="H52" s="328"/>
      <c r="I52" s="328"/>
      <c r="J52" s="328"/>
      <c r="K52" s="328"/>
      <c r="L52" s="329"/>
      <c r="M52" s="317">
        <v>446079.82</v>
      </c>
      <c r="N52" s="318"/>
      <c r="O52" s="248">
        <v>231354</v>
      </c>
      <c r="Q52" s="317">
        <v>299320</v>
      </c>
      <c r="R52" s="318"/>
      <c r="T52" s="248">
        <v>6400</v>
      </c>
      <c r="V52" s="317">
        <v>131124.39000000001</v>
      </c>
      <c r="W52" s="330"/>
      <c r="X52" s="330"/>
      <c r="Y52" s="318"/>
      <c r="AA52" s="317">
        <v>748840</v>
      </c>
      <c r="AB52" s="318"/>
      <c r="AC52" s="317">
        <v>0</v>
      </c>
      <c r="AD52" s="318"/>
      <c r="AE52" s="248">
        <v>168091.5</v>
      </c>
      <c r="AG52" s="248">
        <v>0</v>
      </c>
      <c r="AI52" s="248">
        <v>25400</v>
      </c>
      <c r="AK52" s="248">
        <v>429795</v>
      </c>
      <c r="AM52" s="317">
        <v>212210</v>
      </c>
      <c r="AN52" s="318"/>
      <c r="AO52" s="317">
        <v>4600</v>
      </c>
      <c r="AP52" s="318"/>
      <c r="AQ52" s="248">
        <v>0</v>
      </c>
      <c r="AS52" s="317">
        <v>2703214.71</v>
      </c>
      <c r="AT52" s="318"/>
    </row>
    <row r="53" spans="1:46" ht="14.25" customHeight="1" x14ac:dyDescent="0.2">
      <c r="A53" s="321" t="s">
        <v>255</v>
      </c>
      <c r="B53" s="331" t="s">
        <v>5</v>
      </c>
      <c r="C53" s="247" t="s">
        <v>255</v>
      </c>
      <c r="D53" s="334" t="s">
        <v>200</v>
      </c>
      <c r="E53" s="335"/>
      <c r="F53" s="245" t="s">
        <v>469</v>
      </c>
      <c r="G53" s="336" t="s">
        <v>585</v>
      </c>
      <c r="H53" s="337"/>
      <c r="I53" s="337"/>
      <c r="J53" s="337"/>
      <c r="K53" s="337"/>
      <c r="L53" s="338"/>
      <c r="M53" s="324">
        <v>0</v>
      </c>
      <c r="N53" s="325"/>
      <c r="O53" s="246">
        <v>0</v>
      </c>
      <c r="Q53" s="324">
        <v>0</v>
      </c>
      <c r="R53" s="325"/>
      <c r="T53" s="246">
        <v>0</v>
      </c>
      <c r="V53" s="324">
        <v>0</v>
      </c>
      <c r="W53" s="326"/>
      <c r="X53" s="326"/>
      <c r="Y53" s="325"/>
      <c r="AA53" s="324">
        <v>0</v>
      </c>
      <c r="AB53" s="325"/>
      <c r="AC53" s="324">
        <v>0</v>
      </c>
      <c r="AD53" s="325"/>
      <c r="AE53" s="246">
        <v>0</v>
      </c>
      <c r="AG53" s="246">
        <v>0</v>
      </c>
      <c r="AI53" s="246">
        <v>0</v>
      </c>
      <c r="AK53" s="246">
        <v>0</v>
      </c>
      <c r="AM53" s="324">
        <v>0</v>
      </c>
      <c r="AN53" s="325"/>
      <c r="AO53" s="324">
        <v>0</v>
      </c>
      <c r="AP53" s="325"/>
      <c r="AQ53" s="246">
        <v>0</v>
      </c>
      <c r="AS53" s="324">
        <v>0</v>
      </c>
      <c r="AT53" s="325"/>
    </row>
    <row r="54" spans="1:46" ht="14.25" customHeight="1" x14ac:dyDescent="0.2">
      <c r="A54" s="322"/>
      <c r="B54" s="332"/>
      <c r="C54" s="247" t="s">
        <v>255</v>
      </c>
      <c r="D54" s="334" t="s">
        <v>219</v>
      </c>
      <c r="E54" s="335"/>
      <c r="F54" s="245" t="s">
        <v>416</v>
      </c>
      <c r="G54" s="336" t="s">
        <v>585</v>
      </c>
      <c r="H54" s="337"/>
      <c r="I54" s="337"/>
      <c r="J54" s="337"/>
      <c r="K54" s="337"/>
      <c r="L54" s="338"/>
      <c r="M54" s="324">
        <v>0</v>
      </c>
      <c r="N54" s="325"/>
      <c r="O54" s="246">
        <v>0</v>
      </c>
      <c r="Q54" s="324">
        <v>0</v>
      </c>
      <c r="R54" s="325"/>
      <c r="T54" s="246">
        <v>0</v>
      </c>
      <c r="V54" s="324">
        <v>0</v>
      </c>
      <c r="W54" s="326"/>
      <c r="X54" s="326"/>
      <c r="Y54" s="325"/>
      <c r="AA54" s="324">
        <v>0</v>
      </c>
      <c r="AB54" s="325"/>
      <c r="AC54" s="324">
        <v>0</v>
      </c>
      <c r="AD54" s="325"/>
      <c r="AE54" s="246">
        <v>0</v>
      </c>
      <c r="AG54" s="246">
        <v>0</v>
      </c>
      <c r="AI54" s="246">
        <v>0</v>
      </c>
      <c r="AK54" s="246">
        <v>0</v>
      </c>
      <c r="AM54" s="324">
        <v>0</v>
      </c>
      <c r="AN54" s="325"/>
      <c r="AO54" s="324">
        <v>0</v>
      </c>
      <c r="AP54" s="325"/>
      <c r="AQ54" s="246">
        <v>0</v>
      </c>
      <c r="AS54" s="324">
        <v>0</v>
      </c>
      <c r="AT54" s="325"/>
    </row>
    <row r="55" spans="1:46" ht="14.25" customHeight="1" x14ac:dyDescent="0.2">
      <c r="A55" s="322"/>
      <c r="B55" s="332"/>
      <c r="C55" s="247" t="s">
        <v>255</v>
      </c>
      <c r="D55" s="334" t="s">
        <v>249</v>
      </c>
      <c r="E55" s="335"/>
      <c r="F55" s="245" t="s">
        <v>473</v>
      </c>
      <c r="G55" s="336" t="s">
        <v>585</v>
      </c>
      <c r="H55" s="337"/>
      <c r="I55" s="337"/>
      <c r="J55" s="337"/>
      <c r="K55" s="337"/>
      <c r="L55" s="338"/>
      <c r="M55" s="324">
        <v>0</v>
      </c>
      <c r="N55" s="325"/>
      <c r="O55" s="246">
        <v>0</v>
      </c>
      <c r="Q55" s="324">
        <v>5000</v>
      </c>
      <c r="R55" s="325"/>
      <c r="T55" s="246">
        <v>0</v>
      </c>
      <c r="V55" s="324">
        <v>0</v>
      </c>
      <c r="W55" s="326"/>
      <c r="X55" s="326"/>
      <c r="Y55" s="325"/>
      <c r="AA55" s="324">
        <v>0</v>
      </c>
      <c r="AB55" s="325"/>
      <c r="AC55" s="324">
        <v>0</v>
      </c>
      <c r="AD55" s="325"/>
      <c r="AE55" s="246">
        <v>0</v>
      </c>
      <c r="AG55" s="246">
        <v>0</v>
      </c>
      <c r="AI55" s="246">
        <v>0</v>
      </c>
      <c r="AK55" s="246">
        <v>0</v>
      </c>
      <c r="AM55" s="324">
        <v>0</v>
      </c>
      <c r="AN55" s="325"/>
      <c r="AO55" s="324">
        <v>0</v>
      </c>
      <c r="AP55" s="325"/>
      <c r="AQ55" s="246">
        <v>0</v>
      </c>
      <c r="AS55" s="324">
        <v>5000</v>
      </c>
      <c r="AT55" s="325"/>
    </row>
    <row r="56" spans="1:46" ht="14.25" customHeight="1" x14ac:dyDescent="0.2">
      <c r="A56" s="322"/>
      <c r="B56" s="332"/>
      <c r="C56" s="247" t="s">
        <v>255</v>
      </c>
      <c r="D56" s="334" t="s">
        <v>220</v>
      </c>
      <c r="E56" s="335"/>
      <c r="F56" s="245" t="s">
        <v>394</v>
      </c>
      <c r="G56" s="336" t="s">
        <v>585</v>
      </c>
      <c r="H56" s="337"/>
      <c r="I56" s="337"/>
      <c r="J56" s="337"/>
      <c r="K56" s="337"/>
      <c r="L56" s="338"/>
      <c r="M56" s="324">
        <v>0</v>
      </c>
      <c r="N56" s="325"/>
      <c r="O56" s="246">
        <v>0</v>
      </c>
      <c r="Q56" s="324">
        <v>0</v>
      </c>
      <c r="R56" s="325"/>
      <c r="T56" s="246">
        <v>0</v>
      </c>
      <c r="V56" s="324">
        <v>0</v>
      </c>
      <c r="W56" s="326"/>
      <c r="X56" s="326"/>
      <c r="Y56" s="325"/>
      <c r="AA56" s="324">
        <v>0</v>
      </c>
      <c r="AB56" s="325"/>
      <c r="AC56" s="324">
        <v>0</v>
      </c>
      <c r="AD56" s="325"/>
      <c r="AE56" s="246">
        <v>0</v>
      </c>
      <c r="AG56" s="246">
        <v>0</v>
      </c>
      <c r="AI56" s="246">
        <v>0</v>
      </c>
      <c r="AK56" s="246">
        <v>0</v>
      </c>
      <c r="AM56" s="324">
        <v>0</v>
      </c>
      <c r="AN56" s="325"/>
      <c r="AO56" s="324">
        <v>0</v>
      </c>
      <c r="AP56" s="325"/>
      <c r="AQ56" s="246">
        <v>0</v>
      </c>
      <c r="AS56" s="324">
        <v>0</v>
      </c>
      <c r="AT56" s="325"/>
    </row>
    <row r="57" spans="1:46" ht="14.25" customHeight="1" x14ac:dyDescent="0.2">
      <c r="A57" s="322"/>
      <c r="B57" s="332"/>
      <c r="C57" s="247" t="s">
        <v>255</v>
      </c>
      <c r="D57" s="334" t="s">
        <v>721</v>
      </c>
      <c r="E57" s="335"/>
      <c r="F57" s="245" t="s">
        <v>722</v>
      </c>
      <c r="G57" s="336" t="s">
        <v>585</v>
      </c>
      <c r="H57" s="337"/>
      <c r="I57" s="337"/>
      <c r="J57" s="337"/>
      <c r="K57" s="337"/>
      <c r="L57" s="338"/>
      <c r="M57" s="324">
        <v>0</v>
      </c>
      <c r="N57" s="325"/>
      <c r="O57" s="246">
        <v>0</v>
      </c>
      <c r="Q57" s="324">
        <v>0</v>
      </c>
      <c r="R57" s="325"/>
      <c r="T57" s="246">
        <v>0</v>
      </c>
      <c r="V57" s="324">
        <v>0</v>
      </c>
      <c r="W57" s="326"/>
      <c r="X57" s="326"/>
      <c r="Y57" s="325"/>
      <c r="AA57" s="324">
        <v>0</v>
      </c>
      <c r="AB57" s="325"/>
      <c r="AC57" s="324">
        <v>0</v>
      </c>
      <c r="AD57" s="325"/>
      <c r="AE57" s="246">
        <v>0</v>
      </c>
      <c r="AG57" s="246">
        <v>0</v>
      </c>
      <c r="AI57" s="246">
        <v>0</v>
      </c>
      <c r="AK57" s="246">
        <v>0</v>
      </c>
      <c r="AM57" s="324">
        <v>0</v>
      </c>
      <c r="AN57" s="325"/>
      <c r="AO57" s="324">
        <v>0</v>
      </c>
      <c r="AP57" s="325"/>
      <c r="AQ57" s="246">
        <v>0</v>
      </c>
      <c r="AS57" s="324">
        <v>0</v>
      </c>
      <c r="AT57" s="325"/>
    </row>
    <row r="58" spans="1:46" ht="14.25" customHeight="1" x14ac:dyDescent="0.2">
      <c r="A58" s="322"/>
      <c r="B58" s="332"/>
      <c r="C58" s="247" t="s">
        <v>255</v>
      </c>
      <c r="D58" s="334" t="s">
        <v>226</v>
      </c>
      <c r="E58" s="335"/>
      <c r="F58" s="245" t="s">
        <v>479</v>
      </c>
      <c r="G58" s="336" t="s">
        <v>585</v>
      </c>
      <c r="H58" s="337"/>
      <c r="I58" s="337"/>
      <c r="J58" s="337"/>
      <c r="K58" s="337"/>
      <c r="L58" s="338"/>
      <c r="M58" s="324">
        <v>0</v>
      </c>
      <c r="N58" s="325"/>
      <c r="O58" s="246">
        <v>0</v>
      </c>
      <c r="Q58" s="324">
        <v>0</v>
      </c>
      <c r="R58" s="325"/>
      <c r="T58" s="246">
        <v>0</v>
      </c>
      <c r="V58" s="324">
        <v>0</v>
      </c>
      <c r="W58" s="326"/>
      <c r="X58" s="326"/>
      <c r="Y58" s="325"/>
      <c r="AA58" s="324">
        <v>0</v>
      </c>
      <c r="AB58" s="325"/>
      <c r="AC58" s="324">
        <v>0</v>
      </c>
      <c r="AD58" s="325"/>
      <c r="AE58" s="246">
        <v>0</v>
      </c>
      <c r="AG58" s="246">
        <v>0</v>
      </c>
      <c r="AI58" s="246">
        <v>0</v>
      </c>
      <c r="AK58" s="246">
        <v>0</v>
      </c>
      <c r="AM58" s="324">
        <v>0</v>
      </c>
      <c r="AN58" s="325"/>
      <c r="AO58" s="324">
        <v>0</v>
      </c>
      <c r="AP58" s="325"/>
      <c r="AQ58" s="246">
        <v>0</v>
      </c>
      <c r="AS58" s="324">
        <v>0</v>
      </c>
      <c r="AT58" s="325"/>
    </row>
    <row r="59" spans="1:46" ht="14.25" customHeight="1" x14ac:dyDescent="0.2">
      <c r="A59" s="322"/>
      <c r="B59" s="332"/>
      <c r="C59" s="247" t="s">
        <v>255</v>
      </c>
      <c r="D59" s="334" t="s">
        <v>723</v>
      </c>
      <c r="E59" s="335"/>
      <c r="F59" s="245" t="s">
        <v>724</v>
      </c>
      <c r="G59" s="336" t="s">
        <v>585</v>
      </c>
      <c r="H59" s="337"/>
      <c r="I59" s="337"/>
      <c r="J59" s="337"/>
      <c r="K59" s="337"/>
      <c r="L59" s="338"/>
      <c r="M59" s="324">
        <v>0</v>
      </c>
      <c r="N59" s="325"/>
      <c r="O59" s="246">
        <v>0</v>
      </c>
      <c r="Q59" s="324">
        <v>0</v>
      </c>
      <c r="R59" s="325"/>
      <c r="T59" s="246">
        <v>0</v>
      </c>
      <c r="V59" s="324">
        <v>0</v>
      </c>
      <c r="W59" s="326"/>
      <c r="X59" s="326"/>
      <c r="Y59" s="325"/>
      <c r="AA59" s="324">
        <v>0</v>
      </c>
      <c r="AB59" s="325"/>
      <c r="AC59" s="324">
        <v>0</v>
      </c>
      <c r="AD59" s="325"/>
      <c r="AE59" s="246">
        <v>0</v>
      </c>
      <c r="AG59" s="246">
        <v>0</v>
      </c>
      <c r="AI59" s="246">
        <v>0</v>
      </c>
      <c r="AK59" s="246">
        <v>0</v>
      </c>
      <c r="AM59" s="324">
        <v>0</v>
      </c>
      <c r="AN59" s="325"/>
      <c r="AO59" s="324">
        <v>0</v>
      </c>
      <c r="AP59" s="325"/>
      <c r="AQ59" s="246">
        <v>0</v>
      </c>
      <c r="AS59" s="324">
        <v>0</v>
      </c>
      <c r="AT59" s="325"/>
    </row>
    <row r="60" spans="1:46" ht="14.25" customHeight="1" x14ac:dyDescent="0.2">
      <c r="A60" s="322"/>
      <c r="B60" s="332"/>
      <c r="C60" s="247" t="s">
        <v>255</v>
      </c>
      <c r="D60" s="334" t="s">
        <v>227</v>
      </c>
      <c r="E60" s="335"/>
      <c r="F60" s="245" t="s">
        <v>395</v>
      </c>
      <c r="G60" s="336" t="s">
        <v>585</v>
      </c>
      <c r="H60" s="337"/>
      <c r="I60" s="337"/>
      <c r="J60" s="337"/>
      <c r="K60" s="337"/>
      <c r="L60" s="338"/>
      <c r="M60" s="324">
        <v>31000</v>
      </c>
      <c r="N60" s="325"/>
      <c r="O60" s="246">
        <v>0</v>
      </c>
      <c r="Q60" s="324">
        <v>0</v>
      </c>
      <c r="R60" s="325"/>
      <c r="T60" s="246">
        <v>0</v>
      </c>
      <c r="V60" s="324">
        <v>0</v>
      </c>
      <c r="W60" s="326"/>
      <c r="X60" s="326"/>
      <c r="Y60" s="325"/>
      <c r="AA60" s="324">
        <v>0</v>
      </c>
      <c r="AB60" s="325"/>
      <c r="AC60" s="324">
        <v>0</v>
      </c>
      <c r="AD60" s="325"/>
      <c r="AE60" s="246">
        <v>0</v>
      </c>
      <c r="AG60" s="246">
        <v>0</v>
      </c>
      <c r="AI60" s="246">
        <v>0</v>
      </c>
      <c r="AK60" s="246">
        <v>0</v>
      </c>
      <c r="AM60" s="324">
        <v>0</v>
      </c>
      <c r="AN60" s="325"/>
      <c r="AO60" s="324">
        <v>0</v>
      </c>
      <c r="AP60" s="325"/>
      <c r="AQ60" s="246">
        <v>0</v>
      </c>
      <c r="AS60" s="324">
        <v>31000</v>
      </c>
      <c r="AT60" s="325"/>
    </row>
    <row r="61" spans="1:46" ht="14.25" customHeight="1" x14ac:dyDescent="0.2">
      <c r="A61" s="322"/>
      <c r="B61" s="332"/>
      <c r="C61" s="247" t="s">
        <v>255</v>
      </c>
      <c r="D61" s="334" t="s">
        <v>147</v>
      </c>
      <c r="E61" s="335"/>
      <c r="F61" s="245" t="s">
        <v>396</v>
      </c>
      <c r="G61" s="336" t="s">
        <v>586</v>
      </c>
      <c r="H61" s="337"/>
      <c r="I61" s="337"/>
      <c r="J61" s="337"/>
      <c r="K61" s="337"/>
      <c r="L61" s="338"/>
      <c r="M61" s="324">
        <v>0</v>
      </c>
      <c r="N61" s="325"/>
      <c r="O61" s="246">
        <v>0</v>
      </c>
      <c r="Q61" s="324">
        <v>0</v>
      </c>
      <c r="R61" s="325"/>
      <c r="T61" s="246">
        <v>0</v>
      </c>
      <c r="V61" s="324">
        <v>0</v>
      </c>
      <c r="W61" s="326"/>
      <c r="X61" s="326"/>
      <c r="Y61" s="325"/>
      <c r="AA61" s="324">
        <v>0</v>
      </c>
      <c r="AB61" s="325"/>
      <c r="AC61" s="324">
        <v>0</v>
      </c>
      <c r="AD61" s="325"/>
      <c r="AE61" s="246">
        <v>0</v>
      </c>
      <c r="AG61" s="246">
        <v>0</v>
      </c>
      <c r="AI61" s="246">
        <v>0</v>
      </c>
      <c r="AK61" s="246">
        <v>0</v>
      </c>
      <c r="AM61" s="324">
        <v>0</v>
      </c>
      <c r="AN61" s="325"/>
      <c r="AO61" s="324">
        <v>0</v>
      </c>
      <c r="AP61" s="325"/>
      <c r="AQ61" s="246">
        <v>0</v>
      </c>
      <c r="AS61" s="324">
        <v>0</v>
      </c>
      <c r="AT61" s="325"/>
    </row>
    <row r="62" spans="1:46" ht="14.25" customHeight="1" x14ac:dyDescent="0.2">
      <c r="A62" s="322"/>
      <c r="B62" s="332"/>
      <c r="C62" s="247" t="s">
        <v>255</v>
      </c>
      <c r="D62" s="334" t="s">
        <v>228</v>
      </c>
      <c r="E62" s="335"/>
      <c r="F62" s="245" t="s">
        <v>470</v>
      </c>
      <c r="G62" s="336" t="s">
        <v>585</v>
      </c>
      <c r="H62" s="337"/>
      <c r="I62" s="337"/>
      <c r="J62" s="337"/>
      <c r="K62" s="337"/>
      <c r="L62" s="338"/>
      <c r="M62" s="324">
        <v>0</v>
      </c>
      <c r="N62" s="325"/>
      <c r="O62" s="246">
        <v>0</v>
      </c>
      <c r="Q62" s="324">
        <v>0</v>
      </c>
      <c r="R62" s="325"/>
      <c r="T62" s="246">
        <v>0</v>
      </c>
      <c r="V62" s="324">
        <v>0</v>
      </c>
      <c r="W62" s="326"/>
      <c r="X62" s="326"/>
      <c r="Y62" s="325"/>
      <c r="AA62" s="324">
        <v>0</v>
      </c>
      <c r="AB62" s="325"/>
      <c r="AC62" s="324">
        <v>0</v>
      </c>
      <c r="AD62" s="325"/>
      <c r="AE62" s="246">
        <v>0</v>
      </c>
      <c r="AG62" s="246">
        <v>0</v>
      </c>
      <c r="AI62" s="246">
        <v>0</v>
      </c>
      <c r="AK62" s="246">
        <v>0</v>
      </c>
      <c r="AM62" s="324">
        <v>0</v>
      </c>
      <c r="AN62" s="325"/>
      <c r="AO62" s="324">
        <v>0</v>
      </c>
      <c r="AP62" s="325"/>
      <c r="AQ62" s="246">
        <v>0</v>
      </c>
      <c r="AS62" s="324">
        <v>0</v>
      </c>
      <c r="AT62" s="325"/>
    </row>
    <row r="63" spans="1:46" ht="14.25" customHeight="1" x14ac:dyDescent="0.2">
      <c r="A63" s="322"/>
      <c r="B63" s="333"/>
      <c r="C63" s="327" t="s">
        <v>99</v>
      </c>
      <c r="D63" s="328"/>
      <c r="E63" s="328"/>
      <c r="F63" s="328"/>
      <c r="G63" s="328"/>
      <c r="H63" s="328"/>
      <c r="I63" s="328"/>
      <c r="J63" s="328"/>
      <c r="K63" s="328"/>
      <c r="L63" s="329"/>
      <c r="M63" s="317">
        <v>31000</v>
      </c>
      <c r="N63" s="318"/>
      <c r="O63" s="248">
        <v>0</v>
      </c>
      <c r="Q63" s="317">
        <v>5000</v>
      </c>
      <c r="R63" s="318"/>
      <c r="T63" s="248">
        <v>0</v>
      </c>
      <c r="V63" s="317">
        <v>0</v>
      </c>
      <c r="W63" s="330"/>
      <c r="X63" s="330"/>
      <c r="Y63" s="318"/>
      <c r="AA63" s="317">
        <v>0</v>
      </c>
      <c r="AB63" s="318"/>
      <c r="AC63" s="317">
        <v>0</v>
      </c>
      <c r="AD63" s="318"/>
      <c r="AE63" s="248">
        <v>0</v>
      </c>
      <c r="AG63" s="248">
        <v>0</v>
      </c>
      <c r="AI63" s="248">
        <v>0</v>
      </c>
      <c r="AK63" s="248">
        <v>0</v>
      </c>
      <c r="AM63" s="317">
        <v>0</v>
      </c>
      <c r="AN63" s="318"/>
      <c r="AO63" s="317">
        <v>0</v>
      </c>
      <c r="AP63" s="318"/>
      <c r="AQ63" s="248">
        <v>0</v>
      </c>
      <c r="AS63" s="317">
        <v>36000</v>
      </c>
      <c r="AT63" s="318"/>
    </row>
    <row r="64" spans="1:46" ht="14.25" customHeight="1" x14ac:dyDescent="0.2">
      <c r="A64" s="323"/>
      <c r="B64" s="327" t="s">
        <v>377</v>
      </c>
      <c r="C64" s="328"/>
      <c r="D64" s="328"/>
      <c r="E64" s="328"/>
      <c r="F64" s="328"/>
      <c r="G64" s="328"/>
      <c r="H64" s="328"/>
      <c r="I64" s="328"/>
      <c r="J64" s="328"/>
      <c r="K64" s="328"/>
      <c r="L64" s="329"/>
      <c r="M64" s="317">
        <v>133732</v>
      </c>
      <c r="N64" s="318"/>
      <c r="O64" s="248">
        <v>30860</v>
      </c>
      <c r="Q64" s="317">
        <v>5000</v>
      </c>
      <c r="R64" s="318"/>
      <c r="T64" s="248">
        <v>79150</v>
      </c>
      <c r="V64" s="317">
        <v>198569</v>
      </c>
      <c r="W64" s="330"/>
      <c r="X64" s="330"/>
      <c r="Y64" s="318"/>
      <c r="AA64" s="317">
        <v>797220.6</v>
      </c>
      <c r="AB64" s="318"/>
      <c r="AC64" s="317">
        <v>0</v>
      </c>
      <c r="AD64" s="318"/>
      <c r="AE64" s="248">
        <v>5200</v>
      </c>
      <c r="AG64" s="248">
        <v>0</v>
      </c>
      <c r="AI64" s="248">
        <v>0</v>
      </c>
      <c r="AK64" s="248">
        <v>70000</v>
      </c>
      <c r="AM64" s="317">
        <v>0</v>
      </c>
      <c r="AN64" s="318"/>
      <c r="AO64" s="317">
        <v>106410</v>
      </c>
      <c r="AP64" s="318"/>
      <c r="AQ64" s="248">
        <v>0</v>
      </c>
      <c r="AS64" s="317">
        <v>1426141.6</v>
      </c>
      <c r="AT64" s="318"/>
    </row>
    <row r="65" spans="1:46" ht="14.25" customHeight="1" x14ac:dyDescent="0.2">
      <c r="A65" s="321" t="s">
        <v>255</v>
      </c>
      <c r="B65" s="331" t="s">
        <v>6</v>
      </c>
      <c r="C65" s="247" t="s">
        <v>255</v>
      </c>
      <c r="D65" s="334" t="s">
        <v>201</v>
      </c>
      <c r="E65" s="335"/>
      <c r="F65" s="245" t="s">
        <v>397</v>
      </c>
      <c r="G65" s="336" t="s">
        <v>585</v>
      </c>
      <c r="H65" s="337"/>
      <c r="I65" s="337"/>
      <c r="J65" s="337"/>
      <c r="K65" s="337"/>
      <c r="L65" s="338"/>
      <c r="M65" s="324">
        <v>13962.31</v>
      </c>
      <c r="N65" s="325"/>
      <c r="O65" s="246">
        <v>0</v>
      </c>
      <c r="Q65" s="324">
        <v>0</v>
      </c>
      <c r="R65" s="325"/>
      <c r="T65" s="246">
        <v>0</v>
      </c>
      <c r="V65" s="324">
        <v>1007.99</v>
      </c>
      <c r="W65" s="326"/>
      <c r="X65" s="326"/>
      <c r="Y65" s="325"/>
      <c r="AA65" s="324">
        <v>0</v>
      </c>
      <c r="AB65" s="325"/>
      <c r="AC65" s="324">
        <v>0</v>
      </c>
      <c r="AD65" s="325"/>
      <c r="AE65" s="246">
        <v>0</v>
      </c>
      <c r="AG65" s="246">
        <v>0</v>
      </c>
      <c r="AI65" s="246">
        <v>0</v>
      </c>
      <c r="AK65" s="246">
        <v>0</v>
      </c>
      <c r="AM65" s="324">
        <v>0</v>
      </c>
      <c r="AN65" s="325"/>
      <c r="AO65" s="324">
        <v>70231.460000000006</v>
      </c>
      <c r="AP65" s="325"/>
      <c r="AQ65" s="246">
        <v>0</v>
      </c>
      <c r="AS65" s="324">
        <v>85201.76</v>
      </c>
      <c r="AT65" s="325"/>
    </row>
    <row r="66" spans="1:46" ht="14.25" customHeight="1" x14ac:dyDescent="0.2">
      <c r="A66" s="322"/>
      <c r="B66" s="332"/>
      <c r="C66" s="247" t="s">
        <v>255</v>
      </c>
      <c r="D66" s="334" t="s">
        <v>202</v>
      </c>
      <c r="E66" s="335"/>
      <c r="F66" s="245" t="s">
        <v>398</v>
      </c>
      <c r="G66" s="336" t="s">
        <v>585</v>
      </c>
      <c r="H66" s="337"/>
      <c r="I66" s="337"/>
      <c r="J66" s="337"/>
      <c r="K66" s="337"/>
      <c r="L66" s="338"/>
      <c r="M66" s="324">
        <v>239.15</v>
      </c>
      <c r="N66" s="325"/>
      <c r="O66" s="246">
        <v>0</v>
      </c>
      <c r="Q66" s="324">
        <v>0</v>
      </c>
      <c r="R66" s="325"/>
      <c r="T66" s="246">
        <v>180.83</v>
      </c>
      <c r="V66" s="324">
        <v>0</v>
      </c>
      <c r="W66" s="326"/>
      <c r="X66" s="326"/>
      <c r="Y66" s="325"/>
      <c r="AA66" s="324">
        <v>0</v>
      </c>
      <c r="AB66" s="325"/>
      <c r="AC66" s="324">
        <v>0</v>
      </c>
      <c r="AD66" s="325"/>
      <c r="AE66" s="246">
        <v>0</v>
      </c>
      <c r="AG66" s="246">
        <v>0</v>
      </c>
      <c r="AI66" s="246">
        <v>0</v>
      </c>
      <c r="AK66" s="246">
        <v>0</v>
      </c>
      <c r="AM66" s="324">
        <v>0</v>
      </c>
      <c r="AN66" s="325"/>
      <c r="AO66" s="324">
        <v>0</v>
      </c>
      <c r="AP66" s="325"/>
      <c r="AQ66" s="246">
        <v>0</v>
      </c>
      <c r="AS66" s="324">
        <v>419.98</v>
      </c>
      <c r="AT66" s="325"/>
    </row>
    <row r="67" spans="1:46" ht="14.25" customHeight="1" x14ac:dyDescent="0.2">
      <c r="A67" s="322"/>
      <c r="B67" s="332"/>
      <c r="C67" s="247" t="s">
        <v>255</v>
      </c>
      <c r="D67" s="334" t="s">
        <v>203</v>
      </c>
      <c r="E67" s="335"/>
      <c r="F67" s="245" t="s">
        <v>399</v>
      </c>
      <c r="G67" s="336" t="s">
        <v>585</v>
      </c>
      <c r="H67" s="337"/>
      <c r="I67" s="337"/>
      <c r="J67" s="337"/>
      <c r="K67" s="337"/>
      <c r="L67" s="338"/>
      <c r="M67" s="324">
        <v>0</v>
      </c>
      <c r="N67" s="325"/>
      <c r="O67" s="246">
        <v>0</v>
      </c>
      <c r="Q67" s="324">
        <v>0</v>
      </c>
      <c r="R67" s="325"/>
      <c r="T67" s="246">
        <v>0</v>
      </c>
      <c r="V67" s="324">
        <v>0</v>
      </c>
      <c r="W67" s="326"/>
      <c r="X67" s="326"/>
      <c r="Y67" s="325"/>
      <c r="AA67" s="324">
        <v>0</v>
      </c>
      <c r="AB67" s="325"/>
      <c r="AC67" s="324">
        <v>0</v>
      </c>
      <c r="AD67" s="325"/>
      <c r="AE67" s="246">
        <v>0</v>
      </c>
      <c r="AG67" s="246">
        <v>0</v>
      </c>
      <c r="AI67" s="246">
        <v>0</v>
      </c>
      <c r="AK67" s="246">
        <v>0</v>
      </c>
      <c r="AM67" s="324">
        <v>0</v>
      </c>
      <c r="AN67" s="325"/>
      <c r="AO67" s="324">
        <v>0</v>
      </c>
      <c r="AP67" s="325"/>
      <c r="AQ67" s="246">
        <v>0</v>
      </c>
      <c r="AS67" s="324">
        <v>0</v>
      </c>
      <c r="AT67" s="325"/>
    </row>
    <row r="68" spans="1:46" ht="14.25" customHeight="1" x14ac:dyDescent="0.2">
      <c r="A68" s="322"/>
      <c r="B68" s="332"/>
      <c r="C68" s="247" t="s">
        <v>255</v>
      </c>
      <c r="D68" s="334" t="s">
        <v>229</v>
      </c>
      <c r="E68" s="335"/>
      <c r="F68" s="245" t="s">
        <v>400</v>
      </c>
      <c r="G68" s="336" t="s">
        <v>585</v>
      </c>
      <c r="H68" s="337"/>
      <c r="I68" s="337"/>
      <c r="J68" s="337"/>
      <c r="K68" s="337"/>
      <c r="L68" s="338"/>
      <c r="M68" s="324">
        <v>13210</v>
      </c>
      <c r="N68" s="325"/>
      <c r="O68" s="246">
        <v>0</v>
      </c>
      <c r="Q68" s="324">
        <v>0</v>
      </c>
      <c r="R68" s="325"/>
      <c r="T68" s="246">
        <v>0</v>
      </c>
      <c r="V68" s="324">
        <v>0</v>
      </c>
      <c r="W68" s="326"/>
      <c r="X68" s="326"/>
      <c r="Y68" s="325"/>
      <c r="AA68" s="324">
        <v>0</v>
      </c>
      <c r="AB68" s="325"/>
      <c r="AC68" s="324">
        <v>0</v>
      </c>
      <c r="AD68" s="325"/>
      <c r="AE68" s="246">
        <v>0</v>
      </c>
      <c r="AG68" s="246">
        <v>0</v>
      </c>
      <c r="AI68" s="246">
        <v>0</v>
      </c>
      <c r="AK68" s="246">
        <v>0</v>
      </c>
      <c r="AM68" s="324">
        <v>0</v>
      </c>
      <c r="AN68" s="325"/>
      <c r="AO68" s="324">
        <v>0</v>
      </c>
      <c r="AP68" s="325"/>
      <c r="AQ68" s="246">
        <v>0</v>
      </c>
      <c r="AS68" s="324">
        <v>13210</v>
      </c>
      <c r="AT68" s="325"/>
    </row>
    <row r="69" spans="1:46" ht="14.25" customHeight="1" x14ac:dyDescent="0.2">
      <c r="A69" s="322"/>
      <c r="B69" s="333"/>
      <c r="C69" s="327" t="s">
        <v>99</v>
      </c>
      <c r="D69" s="328"/>
      <c r="E69" s="328"/>
      <c r="F69" s="328"/>
      <c r="G69" s="328"/>
      <c r="H69" s="328"/>
      <c r="I69" s="328"/>
      <c r="J69" s="328"/>
      <c r="K69" s="328"/>
      <c r="L69" s="329"/>
      <c r="M69" s="317">
        <v>27411.46</v>
      </c>
      <c r="N69" s="318"/>
      <c r="O69" s="248">
        <v>0</v>
      </c>
      <c r="Q69" s="317">
        <v>0</v>
      </c>
      <c r="R69" s="318"/>
      <c r="T69" s="248">
        <v>180.83</v>
      </c>
      <c r="V69" s="317">
        <v>1007.99</v>
      </c>
      <c r="W69" s="330"/>
      <c r="X69" s="330"/>
      <c r="Y69" s="318"/>
      <c r="AA69" s="317">
        <v>0</v>
      </c>
      <c r="AB69" s="318"/>
      <c r="AC69" s="317">
        <v>0</v>
      </c>
      <c r="AD69" s="318"/>
      <c r="AE69" s="248">
        <v>0</v>
      </c>
      <c r="AG69" s="248">
        <v>0</v>
      </c>
      <c r="AI69" s="248">
        <v>0</v>
      </c>
      <c r="AK69" s="248">
        <v>0</v>
      </c>
      <c r="AM69" s="317">
        <v>0</v>
      </c>
      <c r="AN69" s="318"/>
      <c r="AO69" s="317">
        <v>70231.460000000006</v>
      </c>
      <c r="AP69" s="318"/>
      <c r="AQ69" s="248">
        <v>0</v>
      </c>
      <c r="AS69" s="317">
        <v>98831.74</v>
      </c>
      <c r="AT69" s="318"/>
    </row>
    <row r="70" spans="1:46" ht="14.25" customHeight="1" x14ac:dyDescent="0.2">
      <c r="A70" s="323"/>
      <c r="B70" s="327" t="s">
        <v>377</v>
      </c>
      <c r="C70" s="328"/>
      <c r="D70" s="328"/>
      <c r="E70" s="328"/>
      <c r="F70" s="328"/>
      <c r="G70" s="328"/>
      <c r="H70" s="328"/>
      <c r="I70" s="328"/>
      <c r="J70" s="328"/>
      <c r="K70" s="328"/>
      <c r="L70" s="329"/>
      <c r="M70" s="317">
        <v>163860.41</v>
      </c>
      <c r="N70" s="318"/>
      <c r="O70" s="248">
        <v>7956</v>
      </c>
      <c r="Q70" s="317">
        <v>0</v>
      </c>
      <c r="R70" s="318"/>
      <c r="T70" s="248">
        <v>1293.6300000000001</v>
      </c>
      <c r="V70" s="317">
        <v>6749.84</v>
      </c>
      <c r="W70" s="330"/>
      <c r="X70" s="330"/>
      <c r="Y70" s="318"/>
      <c r="AA70" s="317">
        <v>0</v>
      </c>
      <c r="AB70" s="318"/>
      <c r="AC70" s="317">
        <v>0</v>
      </c>
      <c r="AD70" s="318"/>
      <c r="AE70" s="248">
        <v>0</v>
      </c>
      <c r="AG70" s="248">
        <v>0</v>
      </c>
      <c r="AI70" s="248">
        <v>0</v>
      </c>
      <c r="AK70" s="248">
        <v>0</v>
      </c>
      <c r="AM70" s="317">
        <v>0</v>
      </c>
      <c r="AN70" s="318"/>
      <c r="AO70" s="317">
        <v>636243.6</v>
      </c>
      <c r="AP70" s="318"/>
      <c r="AQ70" s="248">
        <v>0</v>
      </c>
      <c r="AS70" s="317">
        <v>816103.48</v>
      </c>
      <c r="AT70" s="318"/>
    </row>
    <row r="71" spans="1:46" ht="14.25" customHeight="1" x14ac:dyDescent="0.2">
      <c r="A71" s="321" t="s">
        <v>255</v>
      </c>
      <c r="B71" s="331" t="s">
        <v>8</v>
      </c>
      <c r="C71" s="247" t="s">
        <v>255</v>
      </c>
      <c r="D71" s="334" t="s">
        <v>204</v>
      </c>
      <c r="E71" s="335"/>
      <c r="F71" s="245" t="s">
        <v>417</v>
      </c>
      <c r="G71" s="336" t="s">
        <v>585</v>
      </c>
      <c r="H71" s="337"/>
      <c r="I71" s="337"/>
      <c r="J71" s="337"/>
      <c r="K71" s="337"/>
      <c r="L71" s="338"/>
      <c r="M71" s="324">
        <v>0</v>
      </c>
      <c r="N71" s="325"/>
      <c r="O71" s="246">
        <v>0</v>
      </c>
      <c r="Q71" s="324">
        <v>0</v>
      </c>
      <c r="R71" s="325"/>
      <c r="T71" s="246">
        <v>7200</v>
      </c>
      <c r="V71" s="324">
        <v>0</v>
      </c>
      <c r="W71" s="326"/>
      <c r="X71" s="326"/>
      <c r="Y71" s="325"/>
      <c r="AA71" s="324">
        <v>0</v>
      </c>
      <c r="AB71" s="325"/>
      <c r="AC71" s="324">
        <v>0</v>
      </c>
      <c r="AD71" s="325"/>
      <c r="AE71" s="246">
        <v>0</v>
      </c>
      <c r="AG71" s="246">
        <v>0</v>
      </c>
      <c r="AI71" s="246">
        <v>0</v>
      </c>
      <c r="AK71" s="246">
        <v>0</v>
      </c>
      <c r="AM71" s="324">
        <v>0</v>
      </c>
      <c r="AN71" s="325"/>
      <c r="AO71" s="324">
        <v>0</v>
      </c>
      <c r="AP71" s="325"/>
      <c r="AQ71" s="246">
        <v>0</v>
      </c>
      <c r="AS71" s="324">
        <v>7200</v>
      </c>
      <c r="AT71" s="325"/>
    </row>
    <row r="72" spans="1:46" ht="14.25" customHeight="1" x14ac:dyDescent="0.2">
      <c r="A72" s="322"/>
      <c r="B72" s="332"/>
      <c r="C72" s="247" t="s">
        <v>255</v>
      </c>
      <c r="D72" s="334" t="s">
        <v>340</v>
      </c>
      <c r="E72" s="335"/>
      <c r="F72" s="245" t="s">
        <v>481</v>
      </c>
      <c r="G72" s="336" t="s">
        <v>585</v>
      </c>
      <c r="H72" s="337"/>
      <c r="I72" s="337"/>
      <c r="J72" s="337"/>
      <c r="K72" s="337"/>
      <c r="L72" s="338"/>
      <c r="M72" s="324">
        <v>0</v>
      </c>
      <c r="N72" s="325"/>
      <c r="O72" s="246">
        <v>0</v>
      </c>
      <c r="Q72" s="324">
        <v>0</v>
      </c>
      <c r="R72" s="325"/>
      <c r="T72" s="246">
        <v>0</v>
      </c>
      <c r="V72" s="324">
        <v>0</v>
      </c>
      <c r="W72" s="326"/>
      <c r="X72" s="326"/>
      <c r="Y72" s="325"/>
      <c r="AA72" s="324">
        <v>0</v>
      </c>
      <c r="AB72" s="325"/>
      <c r="AC72" s="324">
        <v>0</v>
      </c>
      <c r="AD72" s="325"/>
      <c r="AE72" s="246">
        <v>0</v>
      </c>
      <c r="AG72" s="246">
        <v>0</v>
      </c>
      <c r="AI72" s="246">
        <v>0</v>
      </c>
      <c r="AK72" s="246">
        <v>0</v>
      </c>
      <c r="AM72" s="324">
        <v>0</v>
      </c>
      <c r="AN72" s="325"/>
      <c r="AO72" s="324">
        <v>0</v>
      </c>
      <c r="AP72" s="325"/>
      <c r="AQ72" s="246">
        <v>0</v>
      </c>
      <c r="AS72" s="324">
        <v>0</v>
      </c>
      <c r="AT72" s="325"/>
    </row>
    <row r="73" spans="1:46" ht="14.25" customHeight="1" x14ac:dyDescent="0.2">
      <c r="A73" s="322"/>
      <c r="B73" s="332"/>
      <c r="C73" s="247" t="s">
        <v>255</v>
      </c>
      <c r="D73" s="334" t="s">
        <v>725</v>
      </c>
      <c r="E73" s="335"/>
      <c r="F73" s="245" t="s">
        <v>726</v>
      </c>
      <c r="G73" s="336" t="s">
        <v>585</v>
      </c>
      <c r="H73" s="337"/>
      <c r="I73" s="337"/>
      <c r="J73" s="337"/>
      <c r="K73" s="337"/>
      <c r="L73" s="338"/>
      <c r="M73" s="324">
        <v>0</v>
      </c>
      <c r="N73" s="325"/>
      <c r="O73" s="246">
        <v>0</v>
      </c>
      <c r="Q73" s="324">
        <v>0</v>
      </c>
      <c r="R73" s="325"/>
      <c r="T73" s="246">
        <v>0</v>
      </c>
      <c r="V73" s="324">
        <v>0</v>
      </c>
      <c r="W73" s="326"/>
      <c r="X73" s="326"/>
      <c r="Y73" s="325"/>
      <c r="AA73" s="324">
        <v>0</v>
      </c>
      <c r="AB73" s="325"/>
      <c r="AC73" s="324">
        <v>0</v>
      </c>
      <c r="AD73" s="325"/>
      <c r="AE73" s="246">
        <v>0</v>
      </c>
      <c r="AG73" s="246">
        <v>0</v>
      </c>
      <c r="AI73" s="246">
        <v>0</v>
      </c>
      <c r="AK73" s="246">
        <v>0</v>
      </c>
      <c r="AM73" s="324">
        <v>0</v>
      </c>
      <c r="AN73" s="325"/>
      <c r="AO73" s="324">
        <v>0</v>
      </c>
      <c r="AP73" s="325"/>
      <c r="AQ73" s="246">
        <v>0</v>
      </c>
      <c r="AS73" s="324">
        <v>0</v>
      </c>
      <c r="AT73" s="325"/>
    </row>
    <row r="74" spans="1:46" ht="14.25" customHeight="1" x14ac:dyDescent="0.2">
      <c r="A74" s="322"/>
      <c r="B74" s="332"/>
      <c r="C74" s="247" t="s">
        <v>255</v>
      </c>
      <c r="D74" s="334" t="s">
        <v>341</v>
      </c>
      <c r="E74" s="335"/>
      <c r="F74" s="245" t="s">
        <v>418</v>
      </c>
      <c r="G74" s="336" t="s">
        <v>585</v>
      </c>
      <c r="H74" s="337"/>
      <c r="I74" s="337"/>
      <c r="J74" s="337"/>
      <c r="K74" s="337"/>
      <c r="L74" s="338"/>
      <c r="M74" s="324">
        <v>0</v>
      </c>
      <c r="N74" s="325"/>
      <c r="O74" s="246">
        <v>0</v>
      </c>
      <c r="Q74" s="324">
        <v>0</v>
      </c>
      <c r="R74" s="325"/>
      <c r="T74" s="246">
        <v>0</v>
      </c>
      <c r="V74" s="324">
        <v>0</v>
      </c>
      <c r="W74" s="326"/>
      <c r="X74" s="326"/>
      <c r="Y74" s="325"/>
      <c r="AA74" s="324">
        <v>0</v>
      </c>
      <c r="AB74" s="325"/>
      <c r="AC74" s="324">
        <v>0</v>
      </c>
      <c r="AD74" s="325"/>
      <c r="AE74" s="246">
        <v>0</v>
      </c>
      <c r="AG74" s="246">
        <v>0</v>
      </c>
      <c r="AI74" s="246">
        <v>0</v>
      </c>
      <c r="AK74" s="246">
        <v>0</v>
      </c>
      <c r="AM74" s="324">
        <v>0</v>
      </c>
      <c r="AN74" s="325"/>
      <c r="AO74" s="324">
        <v>0</v>
      </c>
      <c r="AP74" s="325"/>
      <c r="AQ74" s="246">
        <v>0</v>
      </c>
      <c r="AS74" s="324">
        <v>0</v>
      </c>
      <c r="AT74" s="325"/>
    </row>
    <row r="75" spans="1:46" ht="14.25" customHeight="1" x14ac:dyDescent="0.2">
      <c r="A75" s="322"/>
      <c r="B75" s="332"/>
      <c r="C75" s="247" t="s">
        <v>255</v>
      </c>
      <c r="D75" s="334" t="s">
        <v>342</v>
      </c>
      <c r="E75" s="335"/>
      <c r="F75" s="245" t="s">
        <v>482</v>
      </c>
      <c r="G75" s="336" t="s">
        <v>585</v>
      </c>
      <c r="H75" s="337"/>
      <c r="I75" s="337"/>
      <c r="J75" s="337"/>
      <c r="K75" s="337"/>
      <c r="L75" s="338"/>
      <c r="M75" s="324">
        <v>0</v>
      </c>
      <c r="N75" s="325"/>
      <c r="O75" s="246">
        <v>0</v>
      </c>
      <c r="Q75" s="324">
        <v>0</v>
      </c>
      <c r="R75" s="325"/>
      <c r="T75" s="246">
        <v>0</v>
      </c>
      <c r="V75" s="324">
        <v>0</v>
      </c>
      <c r="W75" s="326"/>
      <c r="X75" s="326"/>
      <c r="Y75" s="325"/>
      <c r="AA75" s="324">
        <v>0</v>
      </c>
      <c r="AB75" s="325"/>
      <c r="AC75" s="324">
        <v>58000</v>
      </c>
      <c r="AD75" s="325"/>
      <c r="AE75" s="246">
        <v>0</v>
      </c>
      <c r="AG75" s="246">
        <v>0</v>
      </c>
      <c r="AI75" s="246">
        <v>0</v>
      </c>
      <c r="AK75" s="246">
        <v>0</v>
      </c>
      <c r="AM75" s="324">
        <v>0</v>
      </c>
      <c r="AN75" s="325"/>
      <c r="AO75" s="324">
        <v>0</v>
      </c>
      <c r="AP75" s="325"/>
      <c r="AQ75" s="246">
        <v>0</v>
      </c>
      <c r="AS75" s="324">
        <v>58000</v>
      </c>
      <c r="AT75" s="325"/>
    </row>
    <row r="76" spans="1:46" ht="14.25" customHeight="1" x14ac:dyDescent="0.2">
      <c r="A76" s="322"/>
      <c r="B76" s="332"/>
      <c r="C76" s="247" t="s">
        <v>255</v>
      </c>
      <c r="D76" s="334" t="s">
        <v>727</v>
      </c>
      <c r="E76" s="335"/>
      <c r="F76" s="245" t="s">
        <v>728</v>
      </c>
      <c r="G76" s="336" t="s">
        <v>585</v>
      </c>
      <c r="H76" s="337"/>
      <c r="I76" s="337"/>
      <c r="J76" s="337"/>
      <c r="K76" s="337"/>
      <c r="L76" s="338"/>
      <c r="M76" s="324">
        <v>0</v>
      </c>
      <c r="N76" s="325"/>
      <c r="O76" s="246">
        <v>0</v>
      </c>
      <c r="Q76" s="324">
        <v>0</v>
      </c>
      <c r="R76" s="325"/>
      <c r="T76" s="246">
        <v>0</v>
      </c>
      <c r="V76" s="324">
        <v>0</v>
      </c>
      <c r="W76" s="326"/>
      <c r="X76" s="326"/>
      <c r="Y76" s="325"/>
      <c r="AA76" s="324">
        <v>0</v>
      </c>
      <c r="AB76" s="325"/>
      <c r="AC76" s="324">
        <v>0</v>
      </c>
      <c r="AD76" s="325"/>
      <c r="AE76" s="246">
        <v>0</v>
      </c>
      <c r="AG76" s="246">
        <v>0</v>
      </c>
      <c r="AI76" s="246">
        <v>0</v>
      </c>
      <c r="AK76" s="246">
        <v>0</v>
      </c>
      <c r="AM76" s="324">
        <v>0</v>
      </c>
      <c r="AN76" s="325"/>
      <c r="AO76" s="324">
        <v>0</v>
      </c>
      <c r="AP76" s="325"/>
      <c r="AQ76" s="246">
        <v>0</v>
      </c>
      <c r="AS76" s="324">
        <v>0</v>
      </c>
      <c r="AT76" s="325"/>
    </row>
    <row r="77" spans="1:46" ht="14.25" customHeight="1" x14ac:dyDescent="0.2">
      <c r="A77" s="322"/>
      <c r="B77" s="332"/>
      <c r="C77" s="247" t="s">
        <v>255</v>
      </c>
      <c r="D77" s="334" t="s">
        <v>230</v>
      </c>
      <c r="E77" s="335"/>
      <c r="F77" s="245" t="s">
        <v>401</v>
      </c>
      <c r="G77" s="336" t="s">
        <v>585</v>
      </c>
      <c r="H77" s="337"/>
      <c r="I77" s="337"/>
      <c r="J77" s="337"/>
      <c r="K77" s="337"/>
      <c r="L77" s="338"/>
      <c r="M77" s="324">
        <v>0</v>
      </c>
      <c r="N77" s="325"/>
      <c r="O77" s="246">
        <v>0</v>
      </c>
      <c r="Q77" s="324">
        <v>0</v>
      </c>
      <c r="R77" s="325"/>
      <c r="T77" s="246">
        <v>0</v>
      </c>
      <c r="V77" s="324">
        <v>0</v>
      </c>
      <c r="W77" s="326"/>
      <c r="X77" s="326"/>
      <c r="Y77" s="325"/>
      <c r="AA77" s="324">
        <v>0</v>
      </c>
      <c r="AB77" s="325"/>
      <c r="AC77" s="324">
        <v>0</v>
      </c>
      <c r="AD77" s="325"/>
      <c r="AE77" s="246">
        <v>0</v>
      </c>
      <c r="AG77" s="246">
        <v>0</v>
      </c>
      <c r="AI77" s="246">
        <v>0</v>
      </c>
      <c r="AK77" s="246">
        <v>0</v>
      </c>
      <c r="AM77" s="324">
        <v>0</v>
      </c>
      <c r="AN77" s="325"/>
      <c r="AO77" s="324">
        <v>0</v>
      </c>
      <c r="AP77" s="325"/>
      <c r="AQ77" s="246">
        <v>0</v>
      </c>
      <c r="AS77" s="324">
        <v>0</v>
      </c>
      <c r="AT77" s="325"/>
    </row>
    <row r="78" spans="1:46" ht="14.25" customHeight="1" x14ac:dyDescent="0.2">
      <c r="A78" s="322"/>
      <c r="B78" s="333"/>
      <c r="C78" s="327" t="s">
        <v>99</v>
      </c>
      <c r="D78" s="328"/>
      <c r="E78" s="328"/>
      <c r="F78" s="328"/>
      <c r="G78" s="328"/>
      <c r="H78" s="328"/>
      <c r="I78" s="328"/>
      <c r="J78" s="328"/>
      <c r="K78" s="328"/>
      <c r="L78" s="329"/>
      <c r="M78" s="317">
        <v>0</v>
      </c>
      <c r="N78" s="318"/>
      <c r="O78" s="248">
        <v>0</v>
      </c>
      <c r="Q78" s="317">
        <v>0</v>
      </c>
      <c r="R78" s="318"/>
      <c r="T78" s="248">
        <v>7200</v>
      </c>
      <c r="V78" s="317">
        <v>0</v>
      </c>
      <c r="W78" s="330"/>
      <c r="X78" s="330"/>
      <c r="Y78" s="318"/>
      <c r="AA78" s="317">
        <v>0</v>
      </c>
      <c r="AB78" s="318"/>
      <c r="AC78" s="317">
        <v>58000</v>
      </c>
      <c r="AD78" s="318"/>
      <c r="AE78" s="248">
        <v>0</v>
      </c>
      <c r="AG78" s="248">
        <v>0</v>
      </c>
      <c r="AI78" s="248">
        <v>0</v>
      </c>
      <c r="AK78" s="248">
        <v>0</v>
      </c>
      <c r="AM78" s="317">
        <v>0</v>
      </c>
      <c r="AN78" s="318"/>
      <c r="AO78" s="317">
        <v>0</v>
      </c>
      <c r="AP78" s="318"/>
      <c r="AQ78" s="248">
        <v>0</v>
      </c>
      <c r="AS78" s="317">
        <v>65200</v>
      </c>
      <c r="AT78" s="318"/>
    </row>
    <row r="79" spans="1:46" ht="14.25" customHeight="1" x14ac:dyDescent="0.2">
      <c r="A79" s="323"/>
      <c r="B79" s="327" t="s">
        <v>377</v>
      </c>
      <c r="C79" s="328"/>
      <c r="D79" s="328"/>
      <c r="E79" s="328"/>
      <c r="F79" s="328"/>
      <c r="G79" s="328"/>
      <c r="H79" s="328"/>
      <c r="I79" s="328"/>
      <c r="J79" s="328"/>
      <c r="K79" s="328"/>
      <c r="L79" s="329"/>
      <c r="M79" s="317">
        <v>67125.100000000006</v>
      </c>
      <c r="N79" s="318"/>
      <c r="O79" s="248">
        <v>19000</v>
      </c>
      <c r="Q79" s="317">
        <v>26819.87</v>
      </c>
      <c r="R79" s="318"/>
      <c r="T79" s="248">
        <v>28050</v>
      </c>
      <c r="V79" s="317">
        <v>0</v>
      </c>
      <c r="W79" s="330"/>
      <c r="X79" s="330"/>
      <c r="Y79" s="318"/>
      <c r="AA79" s="317">
        <v>237000</v>
      </c>
      <c r="AB79" s="318"/>
      <c r="AC79" s="317">
        <v>58000</v>
      </c>
      <c r="AD79" s="318"/>
      <c r="AE79" s="248">
        <v>0</v>
      </c>
      <c r="AG79" s="248">
        <v>0</v>
      </c>
      <c r="AI79" s="248">
        <v>0</v>
      </c>
      <c r="AK79" s="248">
        <v>0</v>
      </c>
      <c r="AM79" s="317">
        <v>0</v>
      </c>
      <c r="AN79" s="318"/>
      <c r="AO79" s="317">
        <v>0</v>
      </c>
      <c r="AP79" s="318"/>
      <c r="AQ79" s="248">
        <v>0</v>
      </c>
      <c r="AS79" s="317">
        <v>435994.97</v>
      </c>
      <c r="AT79" s="318"/>
    </row>
    <row r="80" spans="1:46" ht="14.25" customHeight="1" x14ac:dyDescent="0.2">
      <c r="A80" s="321" t="s">
        <v>255</v>
      </c>
      <c r="B80" s="331" t="s">
        <v>44</v>
      </c>
      <c r="C80" s="247" t="s">
        <v>255</v>
      </c>
      <c r="D80" s="334" t="s">
        <v>343</v>
      </c>
      <c r="E80" s="335"/>
      <c r="F80" s="245" t="s">
        <v>483</v>
      </c>
      <c r="G80" s="336" t="s">
        <v>585</v>
      </c>
      <c r="H80" s="337"/>
      <c r="I80" s="337"/>
      <c r="J80" s="337"/>
      <c r="K80" s="337"/>
      <c r="L80" s="338"/>
      <c r="M80" s="324">
        <v>0</v>
      </c>
      <c r="N80" s="325"/>
      <c r="O80" s="246">
        <v>0</v>
      </c>
      <c r="Q80" s="324">
        <v>0</v>
      </c>
      <c r="R80" s="325"/>
      <c r="T80" s="246">
        <v>0</v>
      </c>
      <c r="V80" s="324">
        <v>0</v>
      </c>
      <c r="W80" s="326"/>
      <c r="X80" s="326"/>
      <c r="Y80" s="325"/>
      <c r="AA80" s="324">
        <v>0</v>
      </c>
      <c r="AB80" s="325"/>
      <c r="AC80" s="324">
        <v>0</v>
      </c>
      <c r="AD80" s="325"/>
      <c r="AE80" s="246">
        <v>0</v>
      </c>
      <c r="AG80" s="246">
        <v>0</v>
      </c>
      <c r="AI80" s="246">
        <v>0</v>
      </c>
      <c r="AK80" s="246">
        <v>0</v>
      </c>
      <c r="AM80" s="324">
        <v>0</v>
      </c>
      <c r="AN80" s="325"/>
      <c r="AO80" s="324">
        <v>0</v>
      </c>
      <c r="AP80" s="325"/>
      <c r="AQ80" s="246">
        <v>0</v>
      </c>
      <c r="AS80" s="324">
        <v>0</v>
      </c>
      <c r="AT80" s="325"/>
    </row>
    <row r="81" spans="1:46" ht="14.25" customHeight="1" x14ac:dyDescent="0.2">
      <c r="A81" s="322"/>
      <c r="B81" s="332"/>
      <c r="C81" s="339" t="s">
        <v>255</v>
      </c>
      <c r="D81" s="334" t="s">
        <v>205</v>
      </c>
      <c r="E81" s="335"/>
      <c r="F81" s="245" t="s">
        <v>471</v>
      </c>
      <c r="G81" s="336" t="s">
        <v>585</v>
      </c>
      <c r="H81" s="337"/>
      <c r="I81" s="337"/>
      <c r="J81" s="337"/>
      <c r="K81" s="337"/>
      <c r="L81" s="338"/>
      <c r="M81" s="324">
        <v>0</v>
      </c>
      <c r="N81" s="325"/>
      <c r="O81" s="246">
        <v>0</v>
      </c>
      <c r="Q81" s="324">
        <v>0</v>
      </c>
      <c r="R81" s="325"/>
      <c r="T81" s="246">
        <v>0</v>
      </c>
      <c r="V81" s="324">
        <v>0</v>
      </c>
      <c r="W81" s="326"/>
      <c r="X81" s="326"/>
      <c r="Y81" s="325"/>
      <c r="AA81" s="324">
        <v>0</v>
      </c>
      <c r="AB81" s="325"/>
      <c r="AC81" s="324">
        <v>0</v>
      </c>
      <c r="AD81" s="325"/>
      <c r="AE81" s="246">
        <v>0</v>
      </c>
      <c r="AG81" s="246">
        <v>0</v>
      </c>
      <c r="AI81" s="246">
        <v>0</v>
      </c>
      <c r="AK81" s="246">
        <v>0</v>
      </c>
      <c r="AM81" s="324">
        <v>0</v>
      </c>
      <c r="AN81" s="325"/>
      <c r="AO81" s="324">
        <v>0</v>
      </c>
      <c r="AP81" s="325"/>
      <c r="AQ81" s="246">
        <v>0</v>
      </c>
      <c r="AS81" s="324">
        <v>0</v>
      </c>
      <c r="AT81" s="325"/>
    </row>
    <row r="82" spans="1:46" ht="14.25" customHeight="1" x14ac:dyDescent="0.2">
      <c r="A82" s="322"/>
      <c r="B82" s="332"/>
      <c r="C82" s="340"/>
      <c r="D82" s="334" t="s">
        <v>205</v>
      </c>
      <c r="E82" s="335"/>
      <c r="F82" s="245" t="s">
        <v>471</v>
      </c>
      <c r="G82" s="336" t="s">
        <v>586</v>
      </c>
      <c r="H82" s="337"/>
      <c r="I82" s="337"/>
      <c r="J82" s="337"/>
      <c r="K82" s="337"/>
      <c r="L82" s="338"/>
      <c r="M82" s="324">
        <v>0</v>
      </c>
      <c r="N82" s="325"/>
      <c r="O82" s="246">
        <v>0</v>
      </c>
      <c r="Q82" s="324">
        <v>0</v>
      </c>
      <c r="R82" s="325"/>
      <c r="T82" s="246">
        <v>0</v>
      </c>
      <c r="V82" s="324">
        <v>0</v>
      </c>
      <c r="W82" s="326"/>
      <c r="X82" s="326"/>
      <c r="Y82" s="325"/>
      <c r="AA82" s="324">
        <v>0</v>
      </c>
      <c r="AB82" s="325"/>
      <c r="AC82" s="324">
        <v>0</v>
      </c>
      <c r="AD82" s="325"/>
      <c r="AE82" s="246">
        <v>0</v>
      </c>
      <c r="AG82" s="246">
        <v>1010000</v>
      </c>
      <c r="AI82" s="246">
        <v>0</v>
      </c>
      <c r="AK82" s="246">
        <v>0</v>
      </c>
      <c r="AM82" s="324">
        <v>0</v>
      </c>
      <c r="AN82" s="325"/>
      <c r="AO82" s="324">
        <v>0</v>
      </c>
      <c r="AP82" s="325"/>
      <c r="AQ82" s="246">
        <v>0</v>
      </c>
      <c r="AS82" s="324">
        <v>1010000</v>
      </c>
      <c r="AT82" s="325"/>
    </row>
    <row r="83" spans="1:46" ht="14.25" customHeight="1" x14ac:dyDescent="0.2">
      <c r="A83" s="322"/>
      <c r="B83" s="332"/>
      <c r="C83" s="247" t="s">
        <v>255</v>
      </c>
      <c r="D83" s="334" t="s">
        <v>231</v>
      </c>
      <c r="E83" s="335"/>
      <c r="F83" s="245" t="s">
        <v>402</v>
      </c>
      <c r="G83" s="336" t="s">
        <v>585</v>
      </c>
      <c r="H83" s="337"/>
      <c r="I83" s="337"/>
      <c r="J83" s="337"/>
      <c r="K83" s="337"/>
      <c r="L83" s="338"/>
      <c r="M83" s="324">
        <v>0</v>
      </c>
      <c r="N83" s="325"/>
      <c r="O83" s="246">
        <v>0</v>
      </c>
      <c r="Q83" s="324">
        <v>0</v>
      </c>
      <c r="R83" s="325"/>
      <c r="T83" s="246">
        <v>0</v>
      </c>
      <c r="V83" s="324">
        <v>0</v>
      </c>
      <c r="W83" s="326"/>
      <c r="X83" s="326"/>
      <c r="Y83" s="325"/>
      <c r="AA83" s="324">
        <v>0</v>
      </c>
      <c r="AB83" s="325"/>
      <c r="AC83" s="324">
        <v>0</v>
      </c>
      <c r="AD83" s="325"/>
      <c r="AE83" s="246">
        <v>0</v>
      </c>
      <c r="AG83" s="246">
        <v>0</v>
      </c>
      <c r="AI83" s="246">
        <v>0</v>
      </c>
      <c r="AK83" s="246">
        <v>0</v>
      </c>
      <c r="AM83" s="324">
        <v>0</v>
      </c>
      <c r="AN83" s="325"/>
      <c r="AO83" s="324">
        <v>0</v>
      </c>
      <c r="AP83" s="325"/>
      <c r="AQ83" s="246">
        <v>0</v>
      </c>
      <c r="AS83" s="324">
        <v>0</v>
      </c>
      <c r="AT83" s="325"/>
    </row>
    <row r="84" spans="1:46" ht="14.25" customHeight="1" x14ac:dyDescent="0.2">
      <c r="A84" s="322"/>
      <c r="B84" s="333"/>
      <c r="C84" s="327" t="s">
        <v>99</v>
      </c>
      <c r="D84" s="328"/>
      <c r="E84" s="328"/>
      <c r="F84" s="328"/>
      <c r="G84" s="328"/>
      <c r="H84" s="328"/>
      <c r="I84" s="328"/>
      <c r="J84" s="328"/>
      <c r="K84" s="328"/>
      <c r="L84" s="329"/>
      <c r="M84" s="317">
        <v>0</v>
      </c>
      <c r="N84" s="318"/>
      <c r="O84" s="248">
        <v>0</v>
      </c>
      <c r="Q84" s="317">
        <v>0</v>
      </c>
      <c r="R84" s="318"/>
      <c r="T84" s="248">
        <v>0</v>
      </c>
      <c r="V84" s="317">
        <v>0</v>
      </c>
      <c r="W84" s="330"/>
      <c r="X84" s="330"/>
      <c r="Y84" s="318"/>
      <c r="AA84" s="317">
        <v>0</v>
      </c>
      <c r="AB84" s="318"/>
      <c r="AC84" s="317">
        <v>0</v>
      </c>
      <c r="AD84" s="318"/>
      <c r="AE84" s="248">
        <v>0</v>
      </c>
      <c r="AG84" s="248">
        <v>1010000</v>
      </c>
      <c r="AI84" s="248">
        <v>0</v>
      </c>
      <c r="AK84" s="248">
        <v>0</v>
      </c>
      <c r="AM84" s="317">
        <v>0</v>
      </c>
      <c r="AN84" s="318"/>
      <c r="AO84" s="317">
        <v>0</v>
      </c>
      <c r="AP84" s="318"/>
      <c r="AQ84" s="248">
        <v>0</v>
      </c>
      <c r="AS84" s="317">
        <v>1010000</v>
      </c>
      <c r="AT84" s="318"/>
    </row>
    <row r="85" spans="1:46" x14ac:dyDescent="0.2">
      <c r="A85" s="323"/>
      <c r="B85" s="327" t="s">
        <v>377</v>
      </c>
      <c r="C85" s="328"/>
      <c r="D85" s="328"/>
      <c r="E85" s="328"/>
      <c r="F85" s="328"/>
      <c r="G85" s="328"/>
      <c r="H85" s="328"/>
      <c r="I85" s="328"/>
      <c r="J85" s="328"/>
      <c r="K85" s="328"/>
      <c r="L85" s="329"/>
      <c r="M85" s="317">
        <v>397000</v>
      </c>
      <c r="N85" s="318"/>
      <c r="O85" s="248">
        <v>0</v>
      </c>
      <c r="Q85" s="317">
        <v>0</v>
      </c>
      <c r="R85" s="318"/>
      <c r="T85" s="248">
        <v>0</v>
      </c>
      <c r="V85" s="317">
        <v>0</v>
      </c>
      <c r="W85" s="330"/>
      <c r="X85" s="330"/>
      <c r="Y85" s="318"/>
      <c r="AA85" s="317">
        <v>329000</v>
      </c>
      <c r="AB85" s="318"/>
      <c r="AC85" s="317">
        <v>0</v>
      </c>
      <c r="AD85" s="318"/>
      <c r="AE85" s="248">
        <v>0</v>
      </c>
      <c r="AG85" s="248">
        <v>5984100</v>
      </c>
      <c r="AI85" s="248">
        <v>0</v>
      </c>
      <c r="AK85" s="248">
        <v>0</v>
      </c>
      <c r="AM85" s="317">
        <v>0</v>
      </c>
      <c r="AN85" s="318"/>
      <c r="AO85" s="317">
        <v>0</v>
      </c>
      <c r="AP85" s="318"/>
      <c r="AQ85" s="248">
        <v>0</v>
      </c>
      <c r="AS85" s="317">
        <v>6710100</v>
      </c>
      <c r="AT85" s="318"/>
    </row>
    <row r="86" spans="1:46" ht="14.25" customHeight="1" x14ac:dyDescent="0.2">
      <c r="A86" s="321" t="s">
        <v>255</v>
      </c>
      <c r="B86" s="331" t="s">
        <v>47</v>
      </c>
      <c r="C86" s="247" t="s">
        <v>255</v>
      </c>
      <c r="D86" s="334" t="s">
        <v>47</v>
      </c>
      <c r="E86" s="335"/>
      <c r="F86" s="245" t="s">
        <v>419</v>
      </c>
      <c r="G86" s="336" t="s">
        <v>585</v>
      </c>
      <c r="H86" s="337"/>
      <c r="I86" s="337"/>
      <c r="J86" s="337"/>
      <c r="K86" s="337"/>
      <c r="L86" s="338"/>
      <c r="M86" s="324">
        <v>0</v>
      </c>
      <c r="N86" s="325"/>
      <c r="O86" s="246">
        <v>0</v>
      </c>
      <c r="Q86" s="324">
        <v>0</v>
      </c>
      <c r="R86" s="325"/>
      <c r="T86" s="246">
        <v>0</v>
      </c>
      <c r="V86" s="324">
        <v>0</v>
      </c>
      <c r="W86" s="326"/>
      <c r="X86" s="326"/>
      <c r="Y86" s="325"/>
      <c r="AA86" s="324">
        <v>0</v>
      </c>
      <c r="AB86" s="325"/>
      <c r="AC86" s="324">
        <v>0</v>
      </c>
      <c r="AD86" s="325"/>
      <c r="AE86" s="246">
        <v>0</v>
      </c>
      <c r="AG86" s="246">
        <v>0</v>
      </c>
      <c r="AI86" s="246">
        <v>0</v>
      </c>
      <c r="AK86" s="246">
        <v>0</v>
      </c>
      <c r="AM86" s="324">
        <v>0</v>
      </c>
      <c r="AN86" s="325"/>
      <c r="AO86" s="324">
        <v>0</v>
      </c>
      <c r="AP86" s="325"/>
      <c r="AQ86" s="246">
        <v>0</v>
      </c>
      <c r="AS86" s="324">
        <v>0</v>
      </c>
      <c r="AT86" s="325"/>
    </row>
    <row r="87" spans="1:46" ht="14.25" customHeight="1" x14ac:dyDescent="0.2">
      <c r="A87" s="322"/>
      <c r="B87" s="333"/>
      <c r="C87" s="327" t="s">
        <v>99</v>
      </c>
      <c r="D87" s="328"/>
      <c r="E87" s="328"/>
      <c r="F87" s="328"/>
      <c r="G87" s="328"/>
      <c r="H87" s="328"/>
      <c r="I87" s="328"/>
      <c r="J87" s="328"/>
      <c r="K87" s="328"/>
      <c r="L87" s="329"/>
      <c r="M87" s="317">
        <v>0</v>
      </c>
      <c r="N87" s="318"/>
      <c r="O87" s="248">
        <v>0</v>
      </c>
      <c r="Q87" s="317">
        <v>0</v>
      </c>
      <c r="R87" s="318"/>
      <c r="T87" s="248">
        <v>0</v>
      </c>
      <c r="V87" s="317">
        <v>0</v>
      </c>
      <c r="W87" s="330"/>
      <c r="X87" s="330"/>
      <c r="Y87" s="318"/>
      <c r="AA87" s="317">
        <v>0</v>
      </c>
      <c r="AB87" s="318"/>
      <c r="AC87" s="317">
        <v>0</v>
      </c>
      <c r="AD87" s="318"/>
      <c r="AE87" s="248">
        <v>0</v>
      </c>
      <c r="AG87" s="248">
        <v>0</v>
      </c>
      <c r="AI87" s="248">
        <v>0</v>
      </c>
      <c r="AK87" s="248">
        <v>0</v>
      </c>
      <c r="AM87" s="317">
        <v>0</v>
      </c>
      <c r="AN87" s="318"/>
      <c r="AO87" s="317">
        <v>0</v>
      </c>
      <c r="AP87" s="318"/>
      <c r="AQ87" s="248">
        <v>0</v>
      </c>
      <c r="AS87" s="317">
        <v>0</v>
      </c>
      <c r="AT87" s="318"/>
    </row>
    <row r="88" spans="1:46" x14ac:dyDescent="0.2">
      <c r="A88" s="323"/>
      <c r="B88" s="327" t="s">
        <v>377</v>
      </c>
      <c r="C88" s="328"/>
      <c r="D88" s="328"/>
      <c r="E88" s="328"/>
      <c r="F88" s="328"/>
      <c r="G88" s="328"/>
      <c r="H88" s="328"/>
      <c r="I88" s="328"/>
      <c r="J88" s="328"/>
      <c r="K88" s="328"/>
      <c r="L88" s="329"/>
      <c r="M88" s="317">
        <v>10000</v>
      </c>
      <c r="N88" s="318"/>
      <c r="O88" s="248">
        <v>0</v>
      </c>
      <c r="Q88" s="317">
        <v>0</v>
      </c>
      <c r="R88" s="318"/>
      <c r="T88" s="248">
        <v>0</v>
      </c>
      <c r="V88" s="317">
        <v>0</v>
      </c>
      <c r="W88" s="330"/>
      <c r="X88" s="330"/>
      <c r="Y88" s="318"/>
      <c r="AA88" s="317">
        <v>0</v>
      </c>
      <c r="AB88" s="318"/>
      <c r="AC88" s="317">
        <v>0</v>
      </c>
      <c r="AD88" s="318"/>
      <c r="AE88" s="248">
        <v>0</v>
      </c>
      <c r="AG88" s="248">
        <v>0</v>
      </c>
      <c r="AI88" s="248">
        <v>0</v>
      </c>
      <c r="AK88" s="248">
        <v>0</v>
      </c>
      <c r="AM88" s="317">
        <v>0</v>
      </c>
      <c r="AN88" s="318"/>
      <c r="AO88" s="317">
        <v>0</v>
      </c>
      <c r="AP88" s="318"/>
      <c r="AQ88" s="248">
        <v>0</v>
      </c>
      <c r="AS88" s="317">
        <v>10000</v>
      </c>
      <c r="AT88" s="318"/>
    </row>
    <row r="89" spans="1:46" ht="14.25" customHeight="1" x14ac:dyDescent="0.2">
      <c r="A89" s="321" t="s">
        <v>255</v>
      </c>
      <c r="B89" s="331" t="s">
        <v>7</v>
      </c>
      <c r="C89" s="247" t="s">
        <v>255</v>
      </c>
      <c r="D89" s="334" t="s">
        <v>232</v>
      </c>
      <c r="E89" s="335"/>
      <c r="F89" s="245" t="s">
        <v>403</v>
      </c>
      <c r="G89" s="336" t="s">
        <v>585</v>
      </c>
      <c r="H89" s="337"/>
      <c r="I89" s="337"/>
      <c r="J89" s="337"/>
      <c r="K89" s="337"/>
      <c r="L89" s="338"/>
      <c r="M89" s="324">
        <v>0</v>
      </c>
      <c r="N89" s="325"/>
      <c r="O89" s="246">
        <v>0</v>
      </c>
      <c r="Q89" s="324">
        <v>0</v>
      </c>
      <c r="R89" s="325"/>
      <c r="T89" s="246">
        <v>0</v>
      </c>
      <c r="V89" s="324">
        <v>0</v>
      </c>
      <c r="W89" s="326"/>
      <c r="X89" s="326"/>
      <c r="Y89" s="325"/>
      <c r="AA89" s="324">
        <v>0</v>
      </c>
      <c r="AB89" s="325"/>
      <c r="AC89" s="324">
        <v>0</v>
      </c>
      <c r="AD89" s="325"/>
      <c r="AE89" s="246">
        <v>0</v>
      </c>
      <c r="AG89" s="246">
        <v>0</v>
      </c>
      <c r="AI89" s="246">
        <v>0</v>
      </c>
      <c r="AK89" s="246">
        <v>0</v>
      </c>
      <c r="AM89" s="324">
        <v>0</v>
      </c>
      <c r="AN89" s="325"/>
      <c r="AO89" s="324">
        <v>0</v>
      </c>
      <c r="AP89" s="325"/>
      <c r="AQ89" s="246">
        <v>0</v>
      </c>
      <c r="AS89" s="324">
        <v>0</v>
      </c>
      <c r="AT89" s="325"/>
    </row>
    <row r="90" spans="1:46" ht="14.25" customHeight="1" x14ac:dyDescent="0.2">
      <c r="A90" s="322"/>
      <c r="B90" s="332"/>
      <c r="C90" s="247" t="s">
        <v>255</v>
      </c>
      <c r="D90" s="334" t="s">
        <v>233</v>
      </c>
      <c r="E90" s="335"/>
      <c r="F90" s="245" t="s">
        <v>485</v>
      </c>
      <c r="G90" s="336" t="s">
        <v>585</v>
      </c>
      <c r="H90" s="337"/>
      <c r="I90" s="337"/>
      <c r="J90" s="337"/>
      <c r="K90" s="337"/>
      <c r="L90" s="338"/>
      <c r="M90" s="324">
        <v>0</v>
      </c>
      <c r="N90" s="325"/>
      <c r="O90" s="246">
        <v>0</v>
      </c>
      <c r="Q90" s="324">
        <v>0</v>
      </c>
      <c r="R90" s="325"/>
      <c r="T90" s="246">
        <v>0</v>
      </c>
      <c r="V90" s="324">
        <v>0</v>
      </c>
      <c r="W90" s="326"/>
      <c r="X90" s="326"/>
      <c r="Y90" s="325"/>
      <c r="AA90" s="324">
        <v>0</v>
      </c>
      <c r="AB90" s="325"/>
      <c r="AC90" s="324">
        <v>60000</v>
      </c>
      <c r="AD90" s="325"/>
      <c r="AE90" s="246">
        <v>0</v>
      </c>
      <c r="AG90" s="246">
        <v>0</v>
      </c>
      <c r="AI90" s="246">
        <v>0</v>
      </c>
      <c r="AK90" s="246">
        <v>0</v>
      </c>
      <c r="AM90" s="324">
        <v>0</v>
      </c>
      <c r="AN90" s="325"/>
      <c r="AO90" s="324">
        <v>0</v>
      </c>
      <c r="AP90" s="325"/>
      <c r="AQ90" s="246">
        <v>0</v>
      </c>
      <c r="AS90" s="324">
        <v>60000</v>
      </c>
      <c r="AT90" s="325"/>
    </row>
    <row r="91" spans="1:46" ht="14.25" customHeight="1" x14ac:dyDescent="0.2">
      <c r="A91" s="322"/>
      <c r="B91" s="333"/>
      <c r="C91" s="327" t="s">
        <v>99</v>
      </c>
      <c r="D91" s="328"/>
      <c r="E91" s="328"/>
      <c r="F91" s="328"/>
      <c r="G91" s="328"/>
      <c r="H91" s="328"/>
      <c r="I91" s="328"/>
      <c r="J91" s="328"/>
      <c r="K91" s="328"/>
      <c r="L91" s="329"/>
      <c r="M91" s="317">
        <v>0</v>
      </c>
      <c r="N91" s="318"/>
      <c r="O91" s="248">
        <v>0</v>
      </c>
      <c r="Q91" s="317">
        <v>0</v>
      </c>
      <c r="R91" s="318"/>
      <c r="T91" s="248">
        <v>0</v>
      </c>
      <c r="V91" s="317">
        <v>0</v>
      </c>
      <c r="W91" s="330"/>
      <c r="X91" s="330"/>
      <c r="Y91" s="318"/>
      <c r="AA91" s="317">
        <v>0</v>
      </c>
      <c r="AB91" s="318"/>
      <c r="AC91" s="317">
        <v>60000</v>
      </c>
      <c r="AD91" s="318"/>
      <c r="AE91" s="248">
        <v>0</v>
      </c>
      <c r="AG91" s="248">
        <v>0</v>
      </c>
      <c r="AI91" s="248">
        <v>0</v>
      </c>
      <c r="AK91" s="248">
        <v>0</v>
      </c>
      <c r="AM91" s="317">
        <v>0</v>
      </c>
      <c r="AN91" s="318"/>
      <c r="AO91" s="317">
        <v>0</v>
      </c>
      <c r="AP91" s="318"/>
      <c r="AQ91" s="248">
        <v>0</v>
      </c>
      <c r="AS91" s="317">
        <v>60000</v>
      </c>
      <c r="AT91" s="318"/>
    </row>
    <row r="92" spans="1:46" x14ac:dyDescent="0.2">
      <c r="A92" s="323"/>
      <c r="B92" s="327" t="s">
        <v>377</v>
      </c>
      <c r="C92" s="328"/>
      <c r="D92" s="328"/>
      <c r="E92" s="328"/>
      <c r="F92" s="328"/>
      <c r="G92" s="328"/>
      <c r="H92" s="328"/>
      <c r="I92" s="328"/>
      <c r="J92" s="328"/>
      <c r="K92" s="328"/>
      <c r="L92" s="329"/>
      <c r="M92" s="317">
        <v>0</v>
      </c>
      <c r="N92" s="318"/>
      <c r="O92" s="248">
        <v>0</v>
      </c>
      <c r="Q92" s="317">
        <v>0</v>
      </c>
      <c r="R92" s="318"/>
      <c r="T92" s="248">
        <v>0</v>
      </c>
      <c r="V92" s="317">
        <v>0</v>
      </c>
      <c r="W92" s="330"/>
      <c r="X92" s="330"/>
      <c r="Y92" s="318"/>
      <c r="AA92" s="317">
        <v>1945040</v>
      </c>
      <c r="AB92" s="318"/>
      <c r="AC92" s="317">
        <v>60000</v>
      </c>
      <c r="AD92" s="318"/>
      <c r="AE92" s="248">
        <v>0</v>
      </c>
      <c r="AG92" s="248">
        <v>0</v>
      </c>
      <c r="AI92" s="248">
        <v>0</v>
      </c>
      <c r="AK92" s="248">
        <v>0</v>
      </c>
      <c r="AM92" s="317">
        <v>0</v>
      </c>
      <c r="AN92" s="318"/>
      <c r="AO92" s="317">
        <v>0</v>
      </c>
      <c r="AP92" s="318"/>
      <c r="AQ92" s="248">
        <v>0</v>
      </c>
      <c r="AS92" s="317">
        <v>2005040</v>
      </c>
      <c r="AT92" s="318"/>
    </row>
    <row r="93" spans="1:46" ht="1.35" customHeight="1" x14ac:dyDescent="0.2"/>
    <row r="94" spans="1:46" ht="14.25" customHeight="1" x14ac:dyDescent="0.2">
      <c r="AR94" s="319" t="s">
        <v>255</v>
      </c>
      <c r="AS94" s="319"/>
    </row>
    <row r="95" spans="1:46" ht="14.25" customHeight="1" x14ac:dyDescent="0.2">
      <c r="AR95" s="320"/>
      <c r="AS95" s="320"/>
    </row>
    <row r="96" spans="1:46" ht="18" customHeight="1" x14ac:dyDescent="0.2">
      <c r="A96" s="316" t="s">
        <v>404</v>
      </c>
      <c r="B96" s="252"/>
      <c r="C96" s="252"/>
      <c r="D96" s="252"/>
      <c r="E96" s="252"/>
      <c r="F96" s="252"/>
      <c r="G96" s="252"/>
      <c r="H96" s="252"/>
      <c r="I96" s="252"/>
      <c r="J96" s="252"/>
      <c r="K96" s="253"/>
      <c r="L96" s="315">
        <v>529339.46</v>
      </c>
      <c r="M96" s="253"/>
      <c r="N96" s="315">
        <v>164195</v>
      </c>
      <c r="O96" s="253"/>
      <c r="P96" s="315">
        <v>23200</v>
      </c>
      <c r="Q96" s="252"/>
      <c r="R96" s="253"/>
      <c r="S96" s="315">
        <v>7380.83</v>
      </c>
      <c r="T96" s="253"/>
      <c r="U96" s="315">
        <v>205812.99</v>
      </c>
      <c r="V96" s="252"/>
      <c r="W96" s="252"/>
      <c r="X96" s="252"/>
      <c r="Y96" s="253"/>
      <c r="Z96" s="315">
        <v>159960</v>
      </c>
      <c r="AA96" s="253"/>
      <c r="AB96" s="315">
        <v>118000</v>
      </c>
      <c r="AC96" s="253"/>
      <c r="AD96" s="315">
        <v>114214</v>
      </c>
      <c r="AE96" s="253"/>
      <c r="AF96" s="315">
        <v>1010000</v>
      </c>
      <c r="AG96" s="253"/>
      <c r="AH96" s="315">
        <v>11200</v>
      </c>
      <c r="AI96" s="253"/>
      <c r="AJ96" s="315">
        <v>307575</v>
      </c>
      <c r="AK96" s="253"/>
      <c r="AL96" s="315">
        <v>0</v>
      </c>
      <c r="AM96" s="253"/>
      <c r="AN96" s="315">
        <v>74831.460000000006</v>
      </c>
      <c r="AO96" s="253"/>
      <c r="AP96" s="315">
        <v>653832</v>
      </c>
      <c r="AQ96" s="253"/>
      <c r="AR96" s="315">
        <v>3379540.74</v>
      </c>
      <c r="AS96" s="253"/>
    </row>
    <row r="97" spans="1:45" ht="18" customHeight="1" x14ac:dyDescent="0.2">
      <c r="A97" s="316" t="s">
        <v>405</v>
      </c>
      <c r="B97" s="252"/>
      <c r="C97" s="252"/>
      <c r="D97" s="252"/>
      <c r="E97" s="252"/>
      <c r="F97" s="252"/>
      <c r="G97" s="252"/>
      <c r="H97" s="252"/>
      <c r="I97" s="252"/>
      <c r="J97" s="252"/>
      <c r="K97" s="253"/>
      <c r="L97" s="315">
        <v>5387549.3300000001</v>
      </c>
      <c r="M97" s="253"/>
      <c r="N97" s="315">
        <v>1644590</v>
      </c>
      <c r="O97" s="253"/>
      <c r="P97" s="315">
        <v>331139.87</v>
      </c>
      <c r="Q97" s="252"/>
      <c r="R97" s="253"/>
      <c r="S97" s="315">
        <v>114893.63</v>
      </c>
      <c r="T97" s="253"/>
      <c r="U97" s="315">
        <v>2333505.0299999998</v>
      </c>
      <c r="V97" s="252"/>
      <c r="W97" s="252"/>
      <c r="X97" s="252"/>
      <c r="Y97" s="253"/>
      <c r="Z97" s="315">
        <v>4057100.6</v>
      </c>
      <c r="AA97" s="253"/>
      <c r="AB97" s="315">
        <v>118000</v>
      </c>
      <c r="AC97" s="253"/>
      <c r="AD97" s="315">
        <v>1047691.5</v>
      </c>
      <c r="AE97" s="253"/>
      <c r="AF97" s="315">
        <v>5984100</v>
      </c>
      <c r="AG97" s="253"/>
      <c r="AH97" s="315">
        <v>25400</v>
      </c>
      <c r="AI97" s="253"/>
      <c r="AJ97" s="315">
        <v>499795</v>
      </c>
      <c r="AK97" s="253"/>
      <c r="AL97" s="315">
        <v>212210</v>
      </c>
      <c r="AM97" s="253"/>
      <c r="AN97" s="315">
        <v>747253.6</v>
      </c>
      <c r="AO97" s="253"/>
      <c r="AP97" s="315">
        <v>6977072</v>
      </c>
      <c r="AQ97" s="253"/>
      <c r="AR97" s="315">
        <v>29480300.559999999</v>
      </c>
      <c r="AS97" s="253"/>
    </row>
  </sheetData>
  <mergeCells count="890">
    <mergeCell ref="AC16:AD16"/>
    <mergeCell ref="AM16:AN16"/>
    <mergeCell ref="AO16:AP16"/>
    <mergeCell ref="AS16:AT16"/>
    <mergeCell ref="AA15:AB15"/>
    <mergeCell ref="AC15:AD15"/>
    <mergeCell ref="AM15:AN15"/>
    <mergeCell ref="AO15:AP15"/>
    <mergeCell ref="AA13:AB13"/>
    <mergeCell ref="AC13:AD13"/>
    <mergeCell ref="AM13:AN13"/>
    <mergeCell ref="AO13:AP13"/>
    <mergeCell ref="AS13:AT13"/>
    <mergeCell ref="AA14:AB14"/>
    <mergeCell ref="AC14:AD14"/>
    <mergeCell ref="AM14:AN14"/>
    <mergeCell ref="AO14:AP14"/>
    <mergeCell ref="AS14:AT14"/>
    <mergeCell ref="M15:N15"/>
    <mergeCell ref="Q15:R15"/>
    <mergeCell ref="V15:Y15"/>
    <mergeCell ref="D14:E14"/>
    <mergeCell ref="G14:L14"/>
    <mergeCell ref="M14:N14"/>
    <mergeCell ref="Q14:R14"/>
    <mergeCell ref="V14:Y14"/>
    <mergeCell ref="M13:N13"/>
    <mergeCell ref="Q13:R13"/>
    <mergeCell ref="V13:Y13"/>
    <mergeCell ref="AC17:AD17"/>
    <mergeCell ref="AM17:AN17"/>
    <mergeCell ref="AO17:AP17"/>
    <mergeCell ref="AS17:AT17"/>
    <mergeCell ref="AC18:AD18"/>
    <mergeCell ref="AM18:AN18"/>
    <mergeCell ref="AO18:AP18"/>
    <mergeCell ref="AS15:AT15"/>
    <mergeCell ref="G18:L18"/>
    <mergeCell ref="M18:N18"/>
    <mergeCell ref="Q18:R18"/>
    <mergeCell ref="V18:Y18"/>
    <mergeCell ref="AA18:AB18"/>
    <mergeCell ref="G17:L17"/>
    <mergeCell ref="M17:N17"/>
    <mergeCell ref="Q17:R17"/>
    <mergeCell ref="V17:Y17"/>
    <mergeCell ref="AA17:AB17"/>
    <mergeCell ref="AS18:AT18"/>
    <mergeCell ref="G16:L16"/>
    <mergeCell ref="M16:N16"/>
    <mergeCell ref="Q16:R16"/>
    <mergeCell ref="V16:Y16"/>
    <mergeCell ref="AA16:AB16"/>
    <mergeCell ref="AS20:AT20"/>
    <mergeCell ref="M21:N21"/>
    <mergeCell ref="Q21:R21"/>
    <mergeCell ref="V21:Y21"/>
    <mergeCell ref="AA21:AB21"/>
    <mergeCell ref="AM19:AN19"/>
    <mergeCell ref="AO19:AP19"/>
    <mergeCell ref="AS19:AT19"/>
    <mergeCell ref="M20:N20"/>
    <mergeCell ref="Q20:R20"/>
    <mergeCell ref="V20:Y20"/>
    <mergeCell ref="AA20:AB20"/>
    <mergeCell ref="AC20:AD20"/>
    <mergeCell ref="AM20:AN20"/>
    <mergeCell ref="AO20:AP20"/>
    <mergeCell ref="M19:N19"/>
    <mergeCell ref="Q19:R19"/>
    <mergeCell ref="V19:Y19"/>
    <mergeCell ref="AA19:AB19"/>
    <mergeCell ref="AC19:AD19"/>
    <mergeCell ref="AS22:AT22"/>
    <mergeCell ref="D23:E23"/>
    <mergeCell ref="G23:L23"/>
    <mergeCell ref="M23:N23"/>
    <mergeCell ref="Q23:R23"/>
    <mergeCell ref="V23:Y23"/>
    <mergeCell ref="AA23:AB23"/>
    <mergeCell ref="AC21:AD21"/>
    <mergeCell ref="AM21:AN21"/>
    <mergeCell ref="AO21:AP21"/>
    <mergeCell ref="AS21:AT21"/>
    <mergeCell ref="M22:N22"/>
    <mergeCell ref="Q22:R22"/>
    <mergeCell ref="V22:Y22"/>
    <mergeCell ref="AA22:AB22"/>
    <mergeCell ref="AC23:AD23"/>
    <mergeCell ref="AM23:AN23"/>
    <mergeCell ref="AO23:AP23"/>
    <mergeCell ref="AS23:AT23"/>
    <mergeCell ref="AC22:AD22"/>
    <mergeCell ref="AM22:AN22"/>
    <mergeCell ref="AO22:AP22"/>
    <mergeCell ref="AS24:AT24"/>
    <mergeCell ref="D25:E25"/>
    <mergeCell ref="G25:L25"/>
    <mergeCell ref="M25:N25"/>
    <mergeCell ref="Q25:R25"/>
    <mergeCell ref="V25:Y25"/>
    <mergeCell ref="AA25:AB25"/>
    <mergeCell ref="AC25:AD25"/>
    <mergeCell ref="AM25:AN25"/>
    <mergeCell ref="AO25:AP25"/>
    <mergeCell ref="AS25:AT25"/>
    <mergeCell ref="D24:E24"/>
    <mergeCell ref="G24:L24"/>
    <mergeCell ref="M24:N24"/>
    <mergeCell ref="Q24:R24"/>
    <mergeCell ref="V24:Y24"/>
    <mergeCell ref="AA24:AB24"/>
    <mergeCell ref="AC24:AD24"/>
    <mergeCell ref="AM24:AN24"/>
    <mergeCell ref="AO24:AP24"/>
    <mergeCell ref="M26:N26"/>
    <mergeCell ref="Q26:R26"/>
    <mergeCell ref="V26:Y26"/>
    <mergeCell ref="AA26:AB26"/>
    <mergeCell ref="AC26:AD26"/>
    <mergeCell ref="AM26:AN26"/>
    <mergeCell ref="AO26:AP26"/>
    <mergeCell ref="AS26:AT26"/>
    <mergeCell ref="M27:N27"/>
    <mergeCell ref="Q27:R27"/>
    <mergeCell ref="V27:Y27"/>
    <mergeCell ref="AA27:AB27"/>
    <mergeCell ref="AC27:AD27"/>
    <mergeCell ref="AM27:AN27"/>
    <mergeCell ref="AO27:AP27"/>
    <mergeCell ref="AS27:AT27"/>
    <mergeCell ref="M28:N28"/>
    <mergeCell ref="Q28:R28"/>
    <mergeCell ref="V28:Y28"/>
    <mergeCell ref="AA29:AB29"/>
    <mergeCell ref="AC29:AD29"/>
    <mergeCell ref="AM29:AN29"/>
    <mergeCell ref="AO29:AP29"/>
    <mergeCell ref="AS29:AT29"/>
    <mergeCell ref="M32:N32"/>
    <mergeCell ref="Q32:R32"/>
    <mergeCell ref="AA30:AB30"/>
    <mergeCell ref="AC30:AD30"/>
    <mergeCell ref="AA28:AB28"/>
    <mergeCell ref="AC28:AD28"/>
    <mergeCell ref="AM28:AN28"/>
    <mergeCell ref="AO28:AP28"/>
    <mergeCell ref="AS28:AT28"/>
    <mergeCell ref="M29:N29"/>
    <mergeCell ref="Q29:R29"/>
    <mergeCell ref="V29:Y29"/>
    <mergeCell ref="AM30:AN30"/>
    <mergeCell ref="AO30:AP30"/>
    <mergeCell ref="AS30:AT30"/>
    <mergeCell ref="AO32:AP32"/>
    <mergeCell ref="AS32:AT32"/>
    <mergeCell ref="AA31:AB31"/>
    <mergeCell ref="AC31:AD31"/>
    <mergeCell ref="AM31:AN31"/>
    <mergeCell ref="AO31:AP31"/>
    <mergeCell ref="AS31:AT31"/>
    <mergeCell ref="D30:E30"/>
    <mergeCell ref="G30:L30"/>
    <mergeCell ref="M30:N30"/>
    <mergeCell ref="Q30:R30"/>
    <mergeCell ref="V30:Y30"/>
    <mergeCell ref="D31:E31"/>
    <mergeCell ref="G31:L31"/>
    <mergeCell ref="M31:N31"/>
    <mergeCell ref="Q31:R31"/>
    <mergeCell ref="V31:Y31"/>
    <mergeCell ref="V32:Y32"/>
    <mergeCell ref="AA32:AB32"/>
    <mergeCell ref="AC32:AD32"/>
    <mergeCell ref="AM32:AN32"/>
    <mergeCell ref="AC33:AD33"/>
    <mergeCell ref="AM33:AN33"/>
    <mergeCell ref="AO33:AP33"/>
    <mergeCell ref="AS33:AT33"/>
    <mergeCell ref="C34:C35"/>
    <mergeCell ref="D34:E34"/>
    <mergeCell ref="G34:L34"/>
    <mergeCell ref="M34:N34"/>
    <mergeCell ref="Q34:R34"/>
    <mergeCell ref="V34:Y34"/>
    <mergeCell ref="D33:E33"/>
    <mergeCell ref="G33:L33"/>
    <mergeCell ref="M33:N33"/>
    <mergeCell ref="Q33:R33"/>
    <mergeCell ref="V33:Y33"/>
    <mergeCell ref="AA33:AB33"/>
    <mergeCell ref="AA34:AB34"/>
    <mergeCell ref="AC34:AD34"/>
    <mergeCell ref="AM34:AN34"/>
    <mergeCell ref="AO34:AP34"/>
    <mergeCell ref="AS34:AT34"/>
    <mergeCell ref="D35:E35"/>
    <mergeCell ref="G35:L35"/>
    <mergeCell ref="M35:N35"/>
    <mergeCell ref="Q35:R35"/>
    <mergeCell ref="V35:Y35"/>
    <mergeCell ref="AA35:AB35"/>
    <mergeCell ref="AC35:AD35"/>
    <mergeCell ref="AM35:AN35"/>
    <mergeCell ref="AO35:AP35"/>
    <mergeCell ref="AS35:AT35"/>
    <mergeCell ref="M36:N36"/>
    <mergeCell ref="Q36:R36"/>
    <mergeCell ref="V36:Y36"/>
    <mergeCell ref="AA36:AB36"/>
    <mergeCell ref="AC36:AD36"/>
    <mergeCell ref="AM36:AN36"/>
    <mergeCell ref="AO36:AP36"/>
    <mergeCell ref="AS36:AT36"/>
    <mergeCell ref="AS38:AT38"/>
    <mergeCell ref="M39:N39"/>
    <mergeCell ref="Q39:R39"/>
    <mergeCell ref="V39:Y39"/>
    <mergeCell ref="AM37:AN37"/>
    <mergeCell ref="AO37:AP37"/>
    <mergeCell ref="AS37:AT37"/>
    <mergeCell ref="M38:N38"/>
    <mergeCell ref="Q38:R38"/>
    <mergeCell ref="V38:Y38"/>
    <mergeCell ref="AA39:AB39"/>
    <mergeCell ref="AC39:AD39"/>
    <mergeCell ref="AM39:AN39"/>
    <mergeCell ref="AO39:AP39"/>
    <mergeCell ref="AS39:AT39"/>
    <mergeCell ref="M37:N37"/>
    <mergeCell ref="Q37:R37"/>
    <mergeCell ref="V37:Y37"/>
    <mergeCell ref="AA37:AB37"/>
    <mergeCell ref="AC37:AD37"/>
    <mergeCell ref="AA38:AB38"/>
    <mergeCell ref="AC38:AD38"/>
    <mergeCell ref="AM38:AN38"/>
    <mergeCell ref="AO38:AP38"/>
    <mergeCell ref="AS40:AT40"/>
    <mergeCell ref="D41:E41"/>
    <mergeCell ref="G41:L41"/>
    <mergeCell ref="M41:N41"/>
    <mergeCell ref="Q41:R41"/>
    <mergeCell ref="V41:Y41"/>
    <mergeCell ref="AA41:AB41"/>
    <mergeCell ref="AC41:AD41"/>
    <mergeCell ref="AM41:AN41"/>
    <mergeCell ref="AO41:AP41"/>
    <mergeCell ref="AS41:AT41"/>
    <mergeCell ref="D40:E40"/>
    <mergeCell ref="G40:L40"/>
    <mergeCell ref="M40:N40"/>
    <mergeCell ref="Q40:R40"/>
    <mergeCell ref="V40:Y40"/>
    <mergeCell ref="AA40:AB40"/>
    <mergeCell ref="AC40:AD40"/>
    <mergeCell ref="AM40:AN40"/>
    <mergeCell ref="AO40:AP40"/>
    <mergeCell ref="M42:N42"/>
    <mergeCell ref="Q42:R42"/>
    <mergeCell ref="V42:Y42"/>
    <mergeCell ref="AA42:AB42"/>
    <mergeCell ref="AM43:AN43"/>
    <mergeCell ref="AO43:AP43"/>
    <mergeCell ref="AS43:AT43"/>
    <mergeCell ref="M44:N44"/>
    <mergeCell ref="Q44:R44"/>
    <mergeCell ref="V44:Y44"/>
    <mergeCell ref="AC42:AD42"/>
    <mergeCell ref="AM42:AN42"/>
    <mergeCell ref="AO42:AP42"/>
    <mergeCell ref="AS42:AT42"/>
    <mergeCell ref="M43:N43"/>
    <mergeCell ref="Q43:R43"/>
    <mergeCell ref="V43:Y43"/>
    <mergeCell ref="AA43:AB43"/>
    <mergeCell ref="AC43:AD43"/>
    <mergeCell ref="M46:N46"/>
    <mergeCell ref="Q46:R46"/>
    <mergeCell ref="AA44:AB44"/>
    <mergeCell ref="AC44:AD44"/>
    <mergeCell ref="AM44:AN44"/>
    <mergeCell ref="AO44:AP44"/>
    <mergeCell ref="AS44:AT44"/>
    <mergeCell ref="M45:N45"/>
    <mergeCell ref="Q45:R45"/>
    <mergeCell ref="V45:Y45"/>
    <mergeCell ref="V46:Y46"/>
    <mergeCell ref="AA46:AB46"/>
    <mergeCell ref="AC46:AD46"/>
    <mergeCell ref="AM46:AN46"/>
    <mergeCell ref="AO46:AP46"/>
    <mergeCell ref="AS46:AT46"/>
    <mergeCell ref="AA45:AB45"/>
    <mergeCell ref="AC45:AD45"/>
    <mergeCell ref="AM45:AN45"/>
    <mergeCell ref="AO45:AP45"/>
    <mergeCell ref="AS45:AT45"/>
    <mergeCell ref="AC47:AD47"/>
    <mergeCell ref="AM47:AN47"/>
    <mergeCell ref="AO47:AP47"/>
    <mergeCell ref="AS47:AT47"/>
    <mergeCell ref="D48:E48"/>
    <mergeCell ref="G48:L48"/>
    <mergeCell ref="M48:N48"/>
    <mergeCell ref="Q48:R48"/>
    <mergeCell ref="V48:Y48"/>
    <mergeCell ref="AA48:AB48"/>
    <mergeCell ref="D47:E47"/>
    <mergeCell ref="G47:L47"/>
    <mergeCell ref="M47:N47"/>
    <mergeCell ref="Q47:R47"/>
    <mergeCell ref="V47:Y47"/>
    <mergeCell ref="AA47:AB47"/>
    <mergeCell ref="AC48:AD48"/>
    <mergeCell ref="AM48:AN48"/>
    <mergeCell ref="AO48:AP48"/>
    <mergeCell ref="AS48:AT48"/>
    <mergeCell ref="M49:N49"/>
    <mergeCell ref="Q49:R49"/>
    <mergeCell ref="V49:Y49"/>
    <mergeCell ref="AA49:AB49"/>
    <mergeCell ref="AC49:AD49"/>
    <mergeCell ref="AM49:AN49"/>
    <mergeCell ref="AO49:AP49"/>
    <mergeCell ref="AS49:AT49"/>
    <mergeCell ref="M50:N50"/>
    <mergeCell ref="Q50:R50"/>
    <mergeCell ref="V50:Y50"/>
    <mergeCell ref="AA50:AB50"/>
    <mergeCell ref="AC50:AD50"/>
    <mergeCell ref="AM50:AN50"/>
    <mergeCell ref="AC51:AD51"/>
    <mergeCell ref="AM51:AN51"/>
    <mergeCell ref="AO51:AP51"/>
    <mergeCell ref="AS51:AT51"/>
    <mergeCell ref="M52:N52"/>
    <mergeCell ref="Q52:R52"/>
    <mergeCell ref="V52:Y52"/>
    <mergeCell ref="AA52:AB52"/>
    <mergeCell ref="AO50:AP50"/>
    <mergeCell ref="AS50:AT50"/>
    <mergeCell ref="M51:N51"/>
    <mergeCell ref="Q51:R51"/>
    <mergeCell ref="V51:Y51"/>
    <mergeCell ref="AA51:AB51"/>
    <mergeCell ref="AC52:AD52"/>
    <mergeCell ref="AM52:AN52"/>
    <mergeCell ref="AO52:AP52"/>
    <mergeCell ref="AS52:AT52"/>
    <mergeCell ref="AS53:AT53"/>
    <mergeCell ref="D54:E54"/>
    <mergeCell ref="G54:L54"/>
    <mergeCell ref="M54:N54"/>
    <mergeCell ref="Q54:R54"/>
    <mergeCell ref="V54:Y54"/>
    <mergeCell ref="AA54:AB54"/>
    <mergeCell ref="AC54:AD54"/>
    <mergeCell ref="AM54:AN54"/>
    <mergeCell ref="AO54:AP54"/>
    <mergeCell ref="AS54:AT54"/>
    <mergeCell ref="D53:E53"/>
    <mergeCell ref="G53:L53"/>
    <mergeCell ref="M53:N53"/>
    <mergeCell ref="Q53:R53"/>
    <mergeCell ref="V53:Y53"/>
    <mergeCell ref="AA53:AB53"/>
    <mergeCell ref="AC53:AD53"/>
    <mergeCell ref="AM53:AN53"/>
    <mergeCell ref="AO53:AP53"/>
    <mergeCell ref="AS55:AT55"/>
    <mergeCell ref="D56:E56"/>
    <mergeCell ref="G56:L56"/>
    <mergeCell ref="M56:N56"/>
    <mergeCell ref="Q56:R56"/>
    <mergeCell ref="V56:Y56"/>
    <mergeCell ref="AA56:AB56"/>
    <mergeCell ref="AC56:AD56"/>
    <mergeCell ref="AM56:AN56"/>
    <mergeCell ref="AO56:AP56"/>
    <mergeCell ref="AS56:AT56"/>
    <mergeCell ref="D55:E55"/>
    <mergeCell ref="G55:L55"/>
    <mergeCell ref="M55:N55"/>
    <mergeCell ref="Q55:R55"/>
    <mergeCell ref="V55:Y55"/>
    <mergeCell ref="AA55:AB55"/>
    <mergeCell ref="AC55:AD55"/>
    <mergeCell ref="AM55:AN55"/>
    <mergeCell ref="AO55:AP55"/>
    <mergeCell ref="AS57:AT57"/>
    <mergeCell ref="D58:E58"/>
    <mergeCell ref="G58:L58"/>
    <mergeCell ref="M58:N58"/>
    <mergeCell ref="Q58:R58"/>
    <mergeCell ref="V58:Y58"/>
    <mergeCell ref="AA58:AB58"/>
    <mergeCell ref="AC58:AD58"/>
    <mergeCell ref="AM58:AN58"/>
    <mergeCell ref="AO58:AP58"/>
    <mergeCell ref="AS58:AT58"/>
    <mergeCell ref="D57:E57"/>
    <mergeCell ref="G57:L57"/>
    <mergeCell ref="M57:N57"/>
    <mergeCell ref="Q57:R57"/>
    <mergeCell ref="V57:Y57"/>
    <mergeCell ref="AA57:AB57"/>
    <mergeCell ref="AC57:AD57"/>
    <mergeCell ref="AM57:AN57"/>
    <mergeCell ref="AO57:AP57"/>
    <mergeCell ref="AS59:AT59"/>
    <mergeCell ref="D60:E60"/>
    <mergeCell ref="G60:L60"/>
    <mergeCell ref="M60:N60"/>
    <mergeCell ref="Q60:R60"/>
    <mergeCell ref="V60:Y60"/>
    <mergeCell ref="AA60:AB60"/>
    <mergeCell ref="AC60:AD60"/>
    <mergeCell ref="AM60:AN60"/>
    <mergeCell ref="AO60:AP60"/>
    <mergeCell ref="AS60:AT60"/>
    <mergeCell ref="D59:E59"/>
    <mergeCell ref="G59:L59"/>
    <mergeCell ref="M59:N59"/>
    <mergeCell ref="Q59:R59"/>
    <mergeCell ref="V59:Y59"/>
    <mergeCell ref="AA59:AB59"/>
    <mergeCell ref="AC59:AD59"/>
    <mergeCell ref="AM59:AN59"/>
    <mergeCell ref="AO59:AP59"/>
    <mergeCell ref="M61:N61"/>
    <mergeCell ref="Q61:R61"/>
    <mergeCell ref="V61:Y61"/>
    <mergeCell ref="AA61:AB61"/>
    <mergeCell ref="AC61:AD61"/>
    <mergeCell ref="AM61:AN61"/>
    <mergeCell ref="AO61:AP61"/>
    <mergeCell ref="AS61:AT61"/>
    <mergeCell ref="M62:N62"/>
    <mergeCell ref="Q62:R62"/>
    <mergeCell ref="V62:Y62"/>
    <mergeCell ref="AA62:AB62"/>
    <mergeCell ref="AC62:AD62"/>
    <mergeCell ref="AM62:AN62"/>
    <mergeCell ref="AC63:AD63"/>
    <mergeCell ref="AM63:AN63"/>
    <mergeCell ref="AO63:AP63"/>
    <mergeCell ref="AS63:AT63"/>
    <mergeCell ref="M64:N64"/>
    <mergeCell ref="Q64:R64"/>
    <mergeCell ref="V64:Y64"/>
    <mergeCell ref="AA64:AB64"/>
    <mergeCell ref="AO62:AP62"/>
    <mergeCell ref="AS62:AT62"/>
    <mergeCell ref="M63:N63"/>
    <mergeCell ref="Q63:R63"/>
    <mergeCell ref="V63:Y63"/>
    <mergeCell ref="AA63:AB63"/>
    <mergeCell ref="AC64:AD64"/>
    <mergeCell ref="AM64:AN64"/>
    <mergeCell ref="AO64:AP64"/>
    <mergeCell ref="AS64:AT64"/>
    <mergeCell ref="AS65:AT65"/>
    <mergeCell ref="D66:E66"/>
    <mergeCell ref="G66:L66"/>
    <mergeCell ref="M66:N66"/>
    <mergeCell ref="Q66:R66"/>
    <mergeCell ref="V66:Y66"/>
    <mergeCell ref="AA66:AB66"/>
    <mergeCell ref="AC66:AD66"/>
    <mergeCell ref="AM66:AN66"/>
    <mergeCell ref="AO66:AP66"/>
    <mergeCell ref="AS66:AT66"/>
    <mergeCell ref="D65:E65"/>
    <mergeCell ref="G65:L65"/>
    <mergeCell ref="M65:N65"/>
    <mergeCell ref="Q65:R65"/>
    <mergeCell ref="V65:Y65"/>
    <mergeCell ref="AA65:AB65"/>
    <mergeCell ref="AC65:AD65"/>
    <mergeCell ref="AM65:AN65"/>
    <mergeCell ref="AO65:AP65"/>
    <mergeCell ref="M67:N67"/>
    <mergeCell ref="Q67:R67"/>
    <mergeCell ref="V67:Y67"/>
    <mergeCell ref="AA67:AB67"/>
    <mergeCell ref="AC67:AD67"/>
    <mergeCell ref="AM67:AN67"/>
    <mergeCell ref="AO67:AP67"/>
    <mergeCell ref="AS67:AT67"/>
    <mergeCell ref="M68:N68"/>
    <mergeCell ref="Q68:R68"/>
    <mergeCell ref="V68:Y68"/>
    <mergeCell ref="AA68:AB68"/>
    <mergeCell ref="AC68:AD68"/>
    <mergeCell ref="AM68:AN68"/>
    <mergeCell ref="AC69:AD69"/>
    <mergeCell ref="AM69:AN69"/>
    <mergeCell ref="AO69:AP69"/>
    <mergeCell ref="AS69:AT69"/>
    <mergeCell ref="M70:N70"/>
    <mergeCell ref="Q70:R70"/>
    <mergeCell ref="V70:Y70"/>
    <mergeCell ref="AA70:AB70"/>
    <mergeCell ref="AO68:AP68"/>
    <mergeCell ref="AS68:AT68"/>
    <mergeCell ref="M69:N69"/>
    <mergeCell ref="Q69:R69"/>
    <mergeCell ref="V69:Y69"/>
    <mergeCell ref="AA69:AB69"/>
    <mergeCell ref="AC70:AD70"/>
    <mergeCell ref="AM70:AN70"/>
    <mergeCell ref="AO70:AP70"/>
    <mergeCell ref="AS70:AT70"/>
    <mergeCell ref="AS71:AT71"/>
    <mergeCell ref="D72:E72"/>
    <mergeCell ref="G72:L72"/>
    <mergeCell ref="M72:N72"/>
    <mergeCell ref="Q72:R72"/>
    <mergeCell ref="V72:Y72"/>
    <mergeCell ref="AA72:AB72"/>
    <mergeCell ref="AC72:AD72"/>
    <mergeCell ref="AM72:AN72"/>
    <mergeCell ref="AO72:AP72"/>
    <mergeCell ref="AS72:AT72"/>
    <mergeCell ref="D71:E71"/>
    <mergeCell ref="G71:L71"/>
    <mergeCell ref="M71:N71"/>
    <mergeCell ref="Q71:R71"/>
    <mergeCell ref="V71:Y71"/>
    <mergeCell ref="AA71:AB71"/>
    <mergeCell ref="AC71:AD71"/>
    <mergeCell ref="AM71:AN71"/>
    <mergeCell ref="AO71:AP71"/>
    <mergeCell ref="AS73:AT73"/>
    <mergeCell ref="D74:E74"/>
    <mergeCell ref="G74:L74"/>
    <mergeCell ref="M74:N74"/>
    <mergeCell ref="Q74:R74"/>
    <mergeCell ref="V74:Y74"/>
    <mergeCell ref="AA74:AB74"/>
    <mergeCell ref="AC74:AD74"/>
    <mergeCell ref="AM74:AN74"/>
    <mergeCell ref="AO74:AP74"/>
    <mergeCell ref="AS74:AT74"/>
    <mergeCell ref="D73:E73"/>
    <mergeCell ref="G73:L73"/>
    <mergeCell ref="M73:N73"/>
    <mergeCell ref="Q73:R73"/>
    <mergeCell ref="V73:Y73"/>
    <mergeCell ref="AA73:AB73"/>
    <mergeCell ref="AC73:AD73"/>
    <mergeCell ref="AM73:AN73"/>
    <mergeCell ref="AO73:AP73"/>
    <mergeCell ref="AS75:AT75"/>
    <mergeCell ref="M76:N76"/>
    <mergeCell ref="Q76:R76"/>
    <mergeCell ref="V76:Y76"/>
    <mergeCell ref="AA76:AB76"/>
    <mergeCell ref="AC76:AD76"/>
    <mergeCell ref="AM76:AN76"/>
    <mergeCell ref="AO76:AP76"/>
    <mergeCell ref="AS76:AT76"/>
    <mergeCell ref="M75:N75"/>
    <mergeCell ref="Q75:R75"/>
    <mergeCell ref="V75:Y75"/>
    <mergeCell ref="AA75:AB75"/>
    <mergeCell ref="AC75:AD75"/>
    <mergeCell ref="AM75:AN75"/>
    <mergeCell ref="AO75:AP75"/>
    <mergeCell ref="AS78:AT78"/>
    <mergeCell ref="M79:N79"/>
    <mergeCell ref="Q79:R79"/>
    <mergeCell ref="V79:Y79"/>
    <mergeCell ref="AO77:AP77"/>
    <mergeCell ref="AS77:AT77"/>
    <mergeCell ref="M78:N78"/>
    <mergeCell ref="Q78:R78"/>
    <mergeCell ref="V78:Y78"/>
    <mergeCell ref="AA78:AB78"/>
    <mergeCell ref="AA79:AB79"/>
    <mergeCell ref="AC79:AD79"/>
    <mergeCell ref="AM79:AN79"/>
    <mergeCell ref="AO79:AP79"/>
    <mergeCell ref="AS79:AT79"/>
    <mergeCell ref="M77:N77"/>
    <mergeCell ref="Q77:R77"/>
    <mergeCell ref="V77:Y77"/>
    <mergeCell ref="AA77:AB77"/>
    <mergeCell ref="AC77:AD77"/>
    <mergeCell ref="AM77:AN77"/>
    <mergeCell ref="AC78:AD78"/>
    <mergeCell ref="AM78:AN78"/>
    <mergeCell ref="AO78:AP78"/>
    <mergeCell ref="AS80:AT80"/>
    <mergeCell ref="D81:E81"/>
    <mergeCell ref="G81:L81"/>
    <mergeCell ref="M81:N81"/>
    <mergeCell ref="Q81:R81"/>
    <mergeCell ref="V81:Y81"/>
    <mergeCell ref="AA81:AB81"/>
    <mergeCell ref="AC81:AD81"/>
    <mergeCell ref="AM81:AN81"/>
    <mergeCell ref="AO81:AP81"/>
    <mergeCell ref="AS81:AT81"/>
    <mergeCell ref="D80:E80"/>
    <mergeCell ref="G80:L80"/>
    <mergeCell ref="M80:N80"/>
    <mergeCell ref="Q80:R80"/>
    <mergeCell ref="V80:Y80"/>
    <mergeCell ref="AA80:AB80"/>
    <mergeCell ref="AC80:AD80"/>
    <mergeCell ref="AM80:AN80"/>
    <mergeCell ref="AO80:AP80"/>
    <mergeCell ref="M82:N82"/>
    <mergeCell ref="Q82:R82"/>
    <mergeCell ref="V82:Y82"/>
    <mergeCell ref="AA82:AB82"/>
    <mergeCell ref="AM83:AN83"/>
    <mergeCell ref="AO83:AP83"/>
    <mergeCell ref="AS83:AT83"/>
    <mergeCell ref="M84:N84"/>
    <mergeCell ref="Q84:R84"/>
    <mergeCell ref="V84:Y84"/>
    <mergeCell ref="AC82:AD82"/>
    <mergeCell ref="AM82:AN82"/>
    <mergeCell ref="AO82:AP82"/>
    <mergeCell ref="AS82:AT82"/>
    <mergeCell ref="M83:N83"/>
    <mergeCell ref="Q83:R83"/>
    <mergeCell ref="V83:Y83"/>
    <mergeCell ref="AA83:AB83"/>
    <mergeCell ref="AC83:AD83"/>
    <mergeCell ref="AA84:AB84"/>
    <mergeCell ref="AC84:AD84"/>
    <mergeCell ref="AM84:AN84"/>
    <mergeCell ref="AO84:AP84"/>
    <mergeCell ref="AS84:AT84"/>
    <mergeCell ref="M85:N85"/>
    <mergeCell ref="Q85:R85"/>
    <mergeCell ref="V85:Y85"/>
    <mergeCell ref="AA85:AB85"/>
    <mergeCell ref="AC85:AD85"/>
    <mergeCell ref="AM85:AN85"/>
    <mergeCell ref="AO85:AP85"/>
    <mergeCell ref="AS85:AT85"/>
    <mergeCell ref="M86:N86"/>
    <mergeCell ref="Q86:R86"/>
    <mergeCell ref="V86:Y86"/>
    <mergeCell ref="AA86:AB86"/>
    <mergeCell ref="AC86:AD86"/>
    <mergeCell ref="AA87:AB87"/>
    <mergeCell ref="AC87:AD87"/>
    <mergeCell ref="AM87:AN87"/>
    <mergeCell ref="AO87:AP87"/>
    <mergeCell ref="AS87:AT87"/>
    <mergeCell ref="M88:N88"/>
    <mergeCell ref="Q88:R88"/>
    <mergeCell ref="V88:Y88"/>
    <mergeCell ref="AM86:AN86"/>
    <mergeCell ref="AO86:AP86"/>
    <mergeCell ref="AS86:AT86"/>
    <mergeCell ref="M87:N87"/>
    <mergeCell ref="Q87:R87"/>
    <mergeCell ref="V87:Y87"/>
    <mergeCell ref="AA88:AB88"/>
    <mergeCell ref="AC88:AD88"/>
    <mergeCell ref="AM88:AN88"/>
    <mergeCell ref="AO88:AP88"/>
    <mergeCell ref="AS88:AT88"/>
    <mergeCell ref="M89:N89"/>
    <mergeCell ref="Q89:R89"/>
    <mergeCell ref="V89:Y89"/>
    <mergeCell ref="AA89:AB89"/>
    <mergeCell ref="AC5:AD5"/>
    <mergeCell ref="AE5:AG5"/>
    <mergeCell ref="AK5:AN5"/>
    <mergeCell ref="AO5:AP5"/>
    <mergeCell ref="AS5:AT12"/>
    <mergeCell ref="M6:O7"/>
    <mergeCell ref="Q6:T7"/>
    <mergeCell ref="V6:AB7"/>
    <mergeCell ref="AC6:AD7"/>
    <mergeCell ref="AE6:AG7"/>
    <mergeCell ref="M5:O5"/>
    <mergeCell ref="Q5:T5"/>
    <mergeCell ref="V5:AB5"/>
    <mergeCell ref="AE8:AE10"/>
    <mergeCell ref="AG8:AG10"/>
    <mergeCell ref="AI8:AI10"/>
    <mergeCell ref="AK8:AK10"/>
    <mergeCell ref="AI6:AI7"/>
    <mergeCell ref="AK6:AN7"/>
    <mergeCell ref="AM8:AN10"/>
    <mergeCell ref="AO6:AP7"/>
    <mergeCell ref="AQ6:AQ7"/>
    <mergeCell ref="H7:J8"/>
    <mergeCell ref="M8:N10"/>
    <mergeCell ref="O8:O10"/>
    <mergeCell ref="Q8:R10"/>
    <mergeCell ref="T8:T10"/>
    <mergeCell ref="V8:Y10"/>
    <mergeCell ref="AA8:AB10"/>
    <mergeCell ref="AC8:AD10"/>
    <mergeCell ref="AO8:AP10"/>
    <mergeCell ref="AQ8:AQ10"/>
    <mergeCell ref="A10:D11"/>
    <mergeCell ref="M11:N12"/>
    <mergeCell ref="O11:O12"/>
    <mergeCell ref="Q11:R12"/>
    <mergeCell ref="T11:T12"/>
    <mergeCell ref="V11:Y12"/>
    <mergeCell ref="AA11:AB12"/>
    <mergeCell ref="AC11:AD12"/>
    <mergeCell ref="AQ11:AQ12"/>
    <mergeCell ref="AE11:AE12"/>
    <mergeCell ref="AG11:AG12"/>
    <mergeCell ref="AI11:AI12"/>
    <mergeCell ref="AK11:AK12"/>
    <mergeCell ref="AM11:AN12"/>
    <mergeCell ref="AO11:AP12"/>
    <mergeCell ref="A13:A22"/>
    <mergeCell ref="B13:B21"/>
    <mergeCell ref="C13:C14"/>
    <mergeCell ref="C18:C19"/>
    <mergeCell ref="D19:E19"/>
    <mergeCell ref="G19:L19"/>
    <mergeCell ref="D20:E20"/>
    <mergeCell ref="G20:L20"/>
    <mergeCell ref="C21:L21"/>
    <mergeCell ref="D18:E18"/>
    <mergeCell ref="B22:L22"/>
    <mergeCell ref="D17:E17"/>
    <mergeCell ref="D16:E16"/>
    <mergeCell ref="D13:E13"/>
    <mergeCell ref="G13:L13"/>
    <mergeCell ref="D15:E15"/>
    <mergeCell ref="G15:L15"/>
    <mergeCell ref="A23:A29"/>
    <mergeCell ref="B23:B28"/>
    <mergeCell ref="D26:E26"/>
    <mergeCell ref="G26:L26"/>
    <mergeCell ref="D27:E27"/>
    <mergeCell ref="G27:L27"/>
    <mergeCell ref="C28:L28"/>
    <mergeCell ref="B29:L29"/>
    <mergeCell ref="A40:A45"/>
    <mergeCell ref="B40:B44"/>
    <mergeCell ref="D42:E42"/>
    <mergeCell ref="G42:L42"/>
    <mergeCell ref="D43:E43"/>
    <mergeCell ref="G43:L43"/>
    <mergeCell ref="C44:L44"/>
    <mergeCell ref="B45:L45"/>
    <mergeCell ref="A30:A39"/>
    <mergeCell ref="B30:B38"/>
    <mergeCell ref="C30:C31"/>
    <mergeCell ref="C36:C37"/>
    <mergeCell ref="D36:E36"/>
    <mergeCell ref="G36:L36"/>
    <mergeCell ref="D37:E37"/>
    <mergeCell ref="G37:L37"/>
    <mergeCell ref="C38:L38"/>
    <mergeCell ref="B39:L39"/>
    <mergeCell ref="D32:E32"/>
    <mergeCell ref="G32:L32"/>
    <mergeCell ref="A53:A64"/>
    <mergeCell ref="B53:B63"/>
    <mergeCell ref="D61:E61"/>
    <mergeCell ref="G61:L61"/>
    <mergeCell ref="D62:E62"/>
    <mergeCell ref="G62:L62"/>
    <mergeCell ref="C63:L63"/>
    <mergeCell ref="B64:L64"/>
    <mergeCell ref="A46:A52"/>
    <mergeCell ref="B46:B51"/>
    <mergeCell ref="C48:C49"/>
    <mergeCell ref="D49:E49"/>
    <mergeCell ref="G49:L49"/>
    <mergeCell ref="D50:E50"/>
    <mergeCell ref="G50:L50"/>
    <mergeCell ref="C51:L51"/>
    <mergeCell ref="B52:L52"/>
    <mergeCell ref="D46:E46"/>
    <mergeCell ref="G46:L46"/>
    <mergeCell ref="A71:A79"/>
    <mergeCell ref="B71:B78"/>
    <mergeCell ref="D76:E76"/>
    <mergeCell ref="G76:L76"/>
    <mergeCell ref="D77:E77"/>
    <mergeCell ref="G77:L77"/>
    <mergeCell ref="C78:L78"/>
    <mergeCell ref="B79:L79"/>
    <mergeCell ref="A65:A70"/>
    <mergeCell ref="B65:B69"/>
    <mergeCell ref="D67:E67"/>
    <mergeCell ref="G67:L67"/>
    <mergeCell ref="D68:E68"/>
    <mergeCell ref="G68:L68"/>
    <mergeCell ref="C69:L69"/>
    <mergeCell ref="B70:L70"/>
    <mergeCell ref="D75:E75"/>
    <mergeCell ref="G75:L75"/>
    <mergeCell ref="A86:A88"/>
    <mergeCell ref="B86:B87"/>
    <mergeCell ref="D86:E86"/>
    <mergeCell ref="G86:L86"/>
    <mergeCell ref="C87:L87"/>
    <mergeCell ref="B88:L88"/>
    <mergeCell ref="A80:A85"/>
    <mergeCell ref="B80:B84"/>
    <mergeCell ref="C81:C82"/>
    <mergeCell ref="D82:E82"/>
    <mergeCell ref="G82:L82"/>
    <mergeCell ref="D83:E83"/>
    <mergeCell ref="G83:L83"/>
    <mergeCell ref="C84:L84"/>
    <mergeCell ref="B85:L85"/>
    <mergeCell ref="AO91:AP91"/>
    <mergeCell ref="AS91:AT91"/>
    <mergeCell ref="B92:L92"/>
    <mergeCell ref="M92:N92"/>
    <mergeCell ref="Q92:R92"/>
    <mergeCell ref="V92:Y92"/>
    <mergeCell ref="AA92:AB92"/>
    <mergeCell ref="AC92:AD92"/>
    <mergeCell ref="AM92:AN92"/>
    <mergeCell ref="AO92:AP92"/>
    <mergeCell ref="M91:N91"/>
    <mergeCell ref="Q91:R91"/>
    <mergeCell ref="V91:Y91"/>
    <mergeCell ref="AA91:AB91"/>
    <mergeCell ref="AC91:AD91"/>
    <mergeCell ref="AM91:AN91"/>
    <mergeCell ref="B89:B91"/>
    <mergeCell ref="D89:E89"/>
    <mergeCell ref="G89:L89"/>
    <mergeCell ref="D90:E90"/>
    <mergeCell ref="G90:L90"/>
    <mergeCell ref="C91:L91"/>
    <mergeCell ref="AM90:AN90"/>
    <mergeCell ref="AO90:AP90"/>
    <mergeCell ref="AJ96:AK96"/>
    <mergeCell ref="AL96:AM96"/>
    <mergeCell ref="AN96:AO96"/>
    <mergeCell ref="AS92:AT92"/>
    <mergeCell ref="AR94:AS95"/>
    <mergeCell ref="A96:K96"/>
    <mergeCell ref="L96:M96"/>
    <mergeCell ref="N96:O96"/>
    <mergeCell ref="P96:R96"/>
    <mergeCell ref="S96:T96"/>
    <mergeCell ref="U96:Y96"/>
    <mergeCell ref="Z96:AA96"/>
    <mergeCell ref="AB96:AC96"/>
    <mergeCell ref="A89:A92"/>
    <mergeCell ref="AS90:AT90"/>
    <mergeCell ref="AC89:AD89"/>
    <mergeCell ref="AM89:AN89"/>
    <mergeCell ref="AO89:AP89"/>
    <mergeCell ref="AS89:AT89"/>
    <mergeCell ref="M90:N90"/>
    <mergeCell ref="Q90:R90"/>
    <mergeCell ref="V90:Y90"/>
    <mergeCell ref="AA90:AB90"/>
    <mergeCell ref="AC90:AD90"/>
    <mergeCell ref="AP97:AQ97"/>
    <mergeCell ref="AR97:AS97"/>
    <mergeCell ref="A1:AS1"/>
    <mergeCell ref="A2:AS2"/>
    <mergeCell ref="A3:AS3"/>
    <mergeCell ref="AD97:AE97"/>
    <mergeCell ref="AF97:AG97"/>
    <mergeCell ref="AH97:AI97"/>
    <mergeCell ref="AJ97:AK97"/>
    <mergeCell ref="AL97:AM97"/>
    <mergeCell ref="AN97:AO97"/>
    <mergeCell ref="AP96:AQ96"/>
    <mergeCell ref="AR96:AS96"/>
    <mergeCell ref="A97:K97"/>
    <mergeCell ref="L97:M97"/>
    <mergeCell ref="N97:O97"/>
    <mergeCell ref="P97:R97"/>
    <mergeCell ref="S97:T97"/>
    <mergeCell ref="U97:Y97"/>
    <mergeCell ref="Z97:AA97"/>
    <mergeCell ref="AB97:AC97"/>
    <mergeCell ref="AD96:AE96"/>
    <mergeCell ref="AF96:AG96"/>
    <mergeCell ref="AH96:AI96"/>
  </mergeCells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3"/>
  <sheetViews>
    <sheetView workbookViewId="0">
      <selection activeCell="P20" sqref="P20:R20"/>
    </sheetView>
  </sheetViews>
  <sheetFormatPr defaultRowHeight="18.75" customHeight="1" x14ac:dyDescent="0.2"/>
  <cols>
    <col min="1" max="1" width="13.28515625" style="229" customWidth="1"/>
    <col min="2" max="2" width="7.7109375" style="229" customWidth="1"/>
    <col min="3" max="3" width="5.5703125" style="229" customWidth="1"/>
    <col min="4" max="4" width="9.28515625" style="229" customWidth="1"/>
    <col min="5" max="5" width="13.7109375" style="229" customWidth="1"/>
    <col min="6" max="6" width="0.85546875" style="229" customWidth="1"/>
    <col min="7" max="7" width="0.140625" style="229" customWidth="1"/>
    <col min="8" max="8" width="0.5703125" style="229" customWidth="1"/>
    <col min="9" max="9" width="15.42578125" style="229" customWidth="1"/>
    <col min="10" max="10" width="14.5703125" style="229" customWidth="1"/>
    <col min="11" max="11" width="14.42578125" style="229" customWidth="1"/>
    <col min="12" max="12" width="1.140625" style="229" customWidth="1"/>
    <col min="13" max="13" width="14.7109375" style="229" customWidth="1"/>
    <col min="14" max="14" width="13.5703125" style="229" customWidth="1"/>
    <col min="15" max="15" width="0.5703125" style="229" customWidth="1"/>
    <col min="16" max="16" width="9.5703125" style="229" customWidth="1"/>
    <col min="17" max="17" width="0.28515625" style="229" customWidth="1"/>
    <col min="18" max="18" width="6.28515625" style="229" customWidth="1"/>
    <col min="19" max="19" width="15.7109375" style="229" customWidth="1"/>
    <col min="20" max="20" width="13.5703125" style="229" customWidth="1"/>
    <col min="21" max="22" width="16.140625" style="229" customWidth="1"/>
    <col min="23" max="23" width="14.85546875" style="229" customWidth="1"/>
    <col min="24" max="24" width="15.42578125" style="229" customWidth="1"/>
    <col min="25" max="25" width="14.7109375" style="229" customWidth="1"/>
    <col min="26" max="26" width="13.42578125" style="229" customWidth="1"/>
    <col min="27" max="27" width="15.42578125" style="229" customWidth="1"/>
    <col min="28" max="28" width="14.85546875" style="229" customWidth="1"/>
    <col min="29" max="29" width="16.7109375" style="229" customWidth="1"/>
    <col min="30" max="16384" width="9.140625" style="229"/>
  </cols>
  <sheetData>
    <row r="1" spans="1:29" ht="18" customHeight="1" x14ac:dyDescent="0.2">
      <c r="A1" s="280" t="s">
        <v>250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</row>
    <row r="2" spans="1:29" ht="18" customHeight="1" x14ac:dyDescent="0.2">
      <c r="A2" s="280" t="s">
        <v>587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</row>
    <row r="3" spans="1:29" ht="18" customHeight="1" x14ac:dyDescent="0.2">
      <c r="A3" s="404" t="s">
        <v>730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</row>
    <row r="4" spans="1:29" ht="33" customHeight="1" x14ac:dyDescent="0.2">
      <c r="A4" s="189"/>
      <c r="B4" s="190"/>
      <c r="C4" s="190"/>
      <c r="D4" s="190"/>
      <c r="E4" s="190"/>
      <c r="F4" s="190"/>
      <c r="G4" s="190"/>
      <c r="H4" s="191"/>
      <c r="I4" s="390" t="s">
        <v>162</v>
      </c>
      <c r="J4" s="402"/>
      <c r="K4" s="390" t="s">
        <v>163</v>
      </c>
      <c r="L4" s="405"/>
      <c r="M4" s="402"/>
      <c r="N4" s="390" t="s">
        <v>164</v>
      </c>
      <c r="O4" s="405"/>
      <c r="P4" s="405"/>
      <c r="Q4" s="405"/>
      <c r="R4" s="402"/>
      <c r="S4" s="232" t="s">
        <v>206</v>
      </c>
      <c r="T4" s="232" t="s">
        <v>207</v>
      </c>
      <c r="U4" s="390" t="s">
        <v>165</v>
      </c>
      <c r="V4" s="402"/>
      <c r="W4" s="232" t="s">
        <v>208</v>
      </c>
      <c r="X4" s="390" t="s">
        <v>166</v>
      </c>
      <c r="Y4" s="402"/>
      <c r="Z4" s="232" t="s">
        <v>209</v>
      </c>
      <c r="AA4" s="232" t="s">
        <v>167</v>
      </c>
      <c r="AB4" s="232" t="s">
        <v>168</v>
      </c>
      <c r="AC4" s="251" t="s">
        <v>588</v>
      </c>
    </row>
    <row r="5" spans="1:29" ht="14.25" x14ac:dyDescent="0.2">
      <c r="A5" s="231"/>
      <c r="B5" s="230"/>
      <c r="C5" s="230"/>
      <c r="D5" s="230"/>
      <c r="E5" s="230"/>
      <c r="F5" s="230"/>
      <c r="G5" s="230"/>
      <c r="H5" s="242"/>
      <c r="I5" s="380" t="s">
        <v>352</v>
      </c>
      <c r="J5" s="392"/>
      <c r="K5" s="380" t="s">
        <v>353</v>
      </c>
      <c r="L5" s="394"/>
      <c r="M5" s="392"/>
      <c r="N5" s="380" t="s">
        <v>354</v>
      </c>
      <c r="O5" s="394"/>
      <c r="P5" s="394"/>
      <c r="Q5" s="394"/>
      <c r="R5" s="392"/>
      <c r="S5" s="380" t="s">
        <v>406</v>
      </c>
      <c r="T5" s="380" t="s">
        <v>407</v>
      </c>
      <c r="U5" s="380" t="s">
        <v>355</v>
      </c>
      <c r="V5" s="392"/>
      <c r="W5" s="380" t="s">
        <v>408</v>
      </c>
      <c r="X5" s="380" t="s">
        <v>356</v>
      </c>
      <c r="Y5" s="392"/>
      <c r="Z5" s="380" t="s">
        <v>409</v>
      </c>
      <c r="AA5" s="380" t="s">
        <v>357</v>
      </c>
      <c r="AB5" s="380" t="s">
        <v>358</v>
      </c>
      <c r="AC5" s="381"/>
    </row>
    <row r="6" spans="1:29" ht="9" customHeight="1" x14ac:dyDescent="0.2">
      <c r="A6" s="231"/>
      <c r="B6" s="230"/>
      <c r="C6" s="230"/>
      <c r="D6" s="230"/>
      <c r="E6" s="356" t="s">
        <v>359</v>
      </c>
      <c r="F6" s="406"/>
      <c r="G6" s="406"/>
      <c r="H6" s="242"/>
      <c r="I6" s="393"/>
      <c r="J6" s="274"/>
      <c r="K6" s="393"/>
      <c r="L6" s="273"/>
      <c r="M6" s="274"/>
      <c r="N6" s="393"/>
      <c r="O6" s="273"/>
      <c r="P6" s="273"/>
      <c r="Q6" s="273"/>
      <c r="R6" s="274"/>
      <c r="S6" s="382"/>
      <c r="T6" s="382"/>
      <c r="U6" s="393"/>
      <c r="V6" s="274"/>
      <c r="W6" s="382"/>
      <c r="X6" s="393"/>
      <c r="Y6" s="274"/>
      <c r="Z6" s="382"/>
      <c r="AA6" s="382"/>
      <c r="AB6" s="382"/>
      <c r="AC6" s="381"/>
    </row>
    <row r="7" spans="1:29" ht="14.25" x14ac:dyDescent="0.2">
      <c r="A7" s="231"/>
      <c r="B7" s="230"/>
      <c r="C7" s="230"/>
      <c r="D7" s="230"/>
      <c r="E7" s="406"/>
      <c r="F7" s="406"/>
      <c r="G7" s="406"/>
      <c r="H7" s="242"/>
      <c r="I7" s="390" t="s">
        <v>169</v>
      </c>
      <c r="J7" s="390" t="s">
        <v>170</v>
      </c>
      <c r="K7" s="390" t="s">
        <v>171</v>
      </c>
      <c r="L7" s="271"/>
      <c r="M7" s="390" t="s">
        <v>172</v>
      </c>
      <c r="N7" s="390" t="s">
        <v>173</v>
      </c>
      <c r="O7" s="271"/>
      <c r="P7" s="390" t="s">
        <v>174</v>
      </c>
      <c r="Q7" s="270"/>
      <c r="R7" s="271"/>
      <c r="S7" s="390" t="s">
        <v>210</v>
      </c>
      <c r="T7" s="390" t="s">
        <v>211</v>
      </c>
      <c r="U7" s="390" t="s">
        <v>175</v>
      </c>
      <c r="V7" s="390" t="s">
        <v>176</v>
      </c>
      <c r="W7" s="390" t="s">
        <v>212</v>
      </c>
      <c r="X7" s="390" t="s">
        <v>177</v>
      </c>
      <c r="Y7" s="390" t="s">
        <v>213</v>
      </c>
      <c r="Z7" s="390" t="s">
        <v>214</v>
      </c>
      <c r="AA7" s="390" t="s">
        <v>178</v>
      </c>
      <c r="AB7" s="390" t="s">
        <v>2</v>
      </c>
      <c r="AC7" s="381"/>
    </row>
    <row r="8" spans="1:29" ht="14.25" x14ac:dyDescent="0.2">
      <c r="A8" s="231"/>
      <c r="B8" s="230"/>
      <c r="C8" s="230"/>
      <c r="D8" s="230"/>
      <c r="E8" s="230"/>
      <c r="F8" s="230"/>
      <c r="G8" s="230"/>
      <c r="H8" s="242"/>
      <c r="I8" s="391"/>
      <c r="J8" s="391"/>
      <c r="K8" s="395"/>
      <c r="L8" s="396"/>
      <c r="M8" s="391"/>
      <c r="N8" s="395"/>
      <c r="O8" s="396"/>
      <c r="P8" s="395"/>
      <c r="Q8" s="397"/>
      <c r="R8" s="396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81"/>
    </row>
    <row r="9" spans="1:29" ht="14.25" x14ac:dyDescent="0.2">
      <c r="A9" s="231"/>
      <c r="B9" s="230"/>
      <c r="C9" s="230"/>
      <c r="D9" s="230"/>
      <c r="E9" s="230"/>
      <c r="F9" s="230"/>
      <c r="G9" s="230"/>
      <c r="H9" s="242"/>
      <c r="I9" s="380" t="s">
        <v>361</v>
      </c>
      <c r="J9" s="380" t="s">
        <v>362</v>
      </c>
      <c r="K9" s="380" t="s">
        <v>363</v>
      </c>
      <c r="L9" s="392"/>
      <c r="M9" s="380" t="s">
        <v>364</v>
      </c>
      <c r="N9" s="380" t="s">
        <v>365</v>
      </c>
      <c r="O9" s="392"/>
      <c r="P9" s="380" t="s">
        <v>366</v>
      </c>
      <c r="Q9" s="394"/>
      <c r="R9" s="392"/>
      <c r="S9" s="380" t="s">
        <v>410</v>
      </c>
      <c r="T9" s="380" t="s">
        <v>411</v>
      </c>
      <c r="U9" s="380" t="s">
        <v>367</v>
      </c>
      <c r="V9" s="380" t="s">
        <v>368</v>
      </c>
      <c r="W9" s="380" t="s">
        <v>412</v>
      </c>
      <c r="X9" s="380" t="s">
        <v>413</v>
      </c>
      <c r="Y9" s="380" t="s">
        <v>369</v>
      </c>
      <c r="Z9" s="380" t="s">
        <v>414</v>
      </c>
      <c r="AA9" s="380" t="s">
        <v>370</v>
      </c>
      <c r="AB9" s="380" t="s">
        <v>371</v>
      </c>
      <c r="AC9" s="381"/>
    </row>
    <row r="10" spans="1:29" ht="14.25" x14ac:dyDescent="0.2">
      <c r="A10" s="407" t="s">
        <v>360</v>
      </c>
      <c r="B10" s="406"/>
      <c r="C10" s="230"/>
      <c r="D10" s="230"/>
      <c r="E10" s="230"/>
      <c r="F10" s="230"/>
      <c r="G10" s="230"/>
      <c r="H10" s="242"/>
      <c r="I10" s="381"/>
      <c r="J10" s="381"/>
      <c r="K10" s="403"/>
      <c r="L10" s="388"/>
      <c r="M10" s="381"/>
      <c r="N10" s="403"/>
      <c r="O10" s="388"/>
      <c r="P10" s="403"/>
      <c r="Q10" s="250"/>
      <c r="R10" s="388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</row>
    <row r="11" spans="1:29" ht="9.75" customHeight="1" x14ac:dyDescent="0.2">
      <c r="A11" s="233"/>
      <c r="B11" s="243"/>
      <c r="C11" s="243"/>
      <c r="D11" s="243"/>
      <c r="E11" s="243"/>
      <c r="F11" s="243"/>
      <c r="G11" s="243"/>
      <c r="H11" s="197"/>
      <c r="I11" s="382"/>
      <c r="J11" s="382"/>
      <c r="K11" s="393"/>
      <c r="L11" s="274"/>
      <c r="M11" s="382"/>
      <c r="N11" s="393"/>
      <c r="O11" s="274"/>
      <c r="P11" s="393"/>
      <c r="Q11" s="273"/>
      <c r="R11" s="274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</row>
    <row r="12" spans="1:29" ht="14.25" x14ac:dyDescent="0.2">
      <c r="A12" s="378" t="s">
        <v>2</v>
      </c>
      <c r="B12" s="378" t="s">
        <v>585</v>
      </c>
      <c r="C12" s="271"/>
      <c r="D12" s="378" t="s">
        <v>179</v>
      </c>
      <c r="E12" s="252"/>
      <c r="F12" s="252"/>
      <c r="G12" s="252"/>
      <c r="H12" s="253"/>
      <c r="I12" s="235">
        <v>0</v>
      </c>
      <c r="J12" s="235">
        <v>0</v>
      </c>
      <c r="K12" s="379">
        <v>0</v>
      </c>
      <c r="L12" s="253"/>
      <c r="M12" s="235">
        <v>0</v>
      </c>
      <c r="N12" s="379">
        <v>0</v>
      </c>
      <c r="O12" s="253"/>
      <c r="P12" s="379">
        <v>0</v>
      </c>
      <c r="Q12" s="252"/>
      <c r="R12" s="253"/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44480</v>
      </c>
      <c r="AC12" s="235">
        <v>44480</v>
      </c>
    </row>
    <row r="13" spans="1:29" ht="14.25" x14ac:dyDescent="0.2">
      <c r="A13" s="385"/>
      <c r="B13" s="387"/>
      <c r="C13" s="388"/>
      <c r="D13" s="378" t="s">
        <v>183</v>
      </c>
      <c r="E13" s="252"/>
      <c r="F13" s="252"/>
      <c r="G13" s="252"/>
      <c r="H13" s="253"/>
      <c r="I13" s="235">
        <v>0</v>
      </c>
      <c r="J13" s="235">
        <v>0</v>
      </c>
      <c r="K13" s="379">
        <v>0</v>
      </c>
      <c r="L13" s="253"/>
      <c r="M13" s="235">
        <v>0</v>
      </c>
      <c r="N13" s="379">
        <v>0</v>
      </c>
      <c r="O13" s="253"/>
      <c r="P13" s="379">
        <v>0</v>
      </c>
      <c r="Q13" s="252"/>
      <c r="R13" s="253"/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35">
        <v>32000</v>
      </c>
      <c r="AC13" s="235">
        <v>32000</v>
      </c>
    </row>
    <row r="14" spans="1:29" ht="14.25" x14ac:dyDescent="0.2">
      <c r="A14" s="385"/>
      <c r="B14" s="387"/>
      <c r="C14" s="388"/>
      <c r="D14" s="378" t="s">
        <v>215</v>
      </c>
      <c r="E14" s="252"/>
      <c r="F14" s="252"/>
      <c r="G14" s="252"/>
      <c r="H14" s="253"/>
      <c r="I14" s="235">
        <v>0</v>
      </c>
      <c r="J14" s="235">
        <v>0</v>
      </c>
      <c r="K14" s="379">
        <v>0</v>
      </c>
      <c r="L14" s="253"/>
      <c r="M14" s="235">
        <v>0</v>
      </c>
      <c r="N14" s="379">
        <v>0</v>
      </c>
      <c r="O14" s="253"/>
      <c r="P14" s="379">
        <v>0</v>
      </c>
      <c r="Q14" s="252"/>
      <c r="R14" s="253"/>
      <c r="S14" s="235">
        <v>0</v>
      </c>
      <c r="T14" s="235">
        <v>0</v>
      </c>
      <c r="U14" s="235">
        <v>0</v>
      </c>
      <c r="V14" s="235">
        <v>0</v>
      </c>
      <c r="W14" s="235">
        <v>0</v>
      </c>
      <c r="X14" s="235">
        <v>0</v>
      </c>
      <c r="Y14" s="235">
        <v>0</v>
      </c>
      <c r="Z14" s="235">
        <v>0</v>
      </c>
      <c r="AA14" s="235">
        <v>0</v>
      </c>
      <c r="AB14" s="235">
        <v>739201</v>
      </c>
      <c r="AC14" s="235">
        <v>739201</v>
      </c>
    </row>
    <row r="15" spans="1:29" ht="14.25" x14ac:dyDescent="0.2">
      <c r="A15" s="385"/>
      <c r="B15" s="387"/>
      <c r="C15" s="388"/>
      <c r="D15" s="378" t="s">
        <v>216</v>
      </c>
      <c r="E15" s="252"/>
      <c r="F15" s="252"/>
      <c r="G15" s="252"/>
      <c r="H15" s="253"/>
      <c r="I15" s="235">
        <v>0</v>
      </c>
      <c r="J15" s="235">
        <v>0</v>
      </c>
      <c r="K15" s="379">
        <v>0</v>
      </c>
      <c r="L15" s="253"/>
      <c r="M15" s="235">
        <v>0</v>
      </c>
      <c r="N15" s="379">
        <v>0</v>
      </c>
      <c r="O15" s="253"/>
      <c r="P15" s="379">
        <v>0</v>
      </c>
      <c r="Q15" s="252"/>
      <c r="R15" s="253"/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35000</v>
      </c>
      <c r="AC15" s="235">
        <v>35000</v>
      </c>
    </row>
    <row r="16" spans="1:29" ht="14.25" x14ac:dyDescent="0.2">
      <c r="A16" s="385"/>
      <c r="B16" s="389"/>
      <c r="C16" s="274"/>
      <c r="D16" s="383" t="s">
        <v>589</v>
      </c>
      <c r="E16" s="252"/>
      <c r="F16" s="252"/>
      <c r="G16" s="252"/>
      <c r="H16" s="253"/>
      <c r="I16" s="236">
        <v>0</v>
      </c>
      <c r="J16" s="236">
        <v>0</v>
      </c>
      <c r="K16" s="384">
        <v>0</v>
      </c>
      <c r="L16" s="253"/>
      <c r="M16" s="236">
        <v>0</v>
      </c>
      <c r="N16" s="384">
        <v>0</v>
      </c>
      <c r="O16" s="253"/>
      <c r="P16" s="384">
        <v>0</v>
      </c>
      <c r="Q16" s="252"/>
      <c r="R16" s="253"/>
      <c r="S16" s="236">
        <v>0</v>
      </c>
      <c r="T16" s="236">
        <v>0</v>
      </c>
      <c r="U16" s="236">
        <v>0</v>
      </c>
      <c r="V16" s="236">
        <v>0</v>
      </c>
      <c r="W16" s="236">
        <v>0</v>
      </c>
      <c r="X16" s="236">
        <v>0</v>
      </c>
      <c r="Y16" s="236">
        <v>0</v>
      </c>
      <c r="Z16" s="236">
        <v>0</v>
      </c>
      <c r="AA16" s="236">
        <v>0</v>
      </c>
      <c r="AB16" s="236">
        <v>850681</v>
      </c>
      <c r="AC16" s="236">
        <v>850681</v>
      </c>
    </row>
    <row r="17" spans="1:29" ht="14.25" x14ac:dyDescent="0.2">
      <c r="A17" s="385"/>
      <c r="B17" s="378" t="s">
        <v>586</v>
      </c>
      <c r="C17" s="271"/>
      <c r="D17" s="378" t="s">
        <v>179</v>
      </c>
      <c r="E17" s="252"/>
      <c r="F17" s="252"/>
      <c r="G17" s="252"/>
      <c r="H17" s="253"/>
      <c r="I17" s="235">
        <v>0</v>
      </c>
      <c r="J17" s="235">
        <v>0</v>
      </c>
      <c r="K17" s="379">
        <v>0</v>
      </c>
      <c r="L17" s="253"/>
      <c r="M17" s="235">
        <v>0</v>
      </c>
      <c r="N17" s="379">
        <v>0</v>
      </c>
      <c r="O17" s="253"/>
      <c r="P17" s="379">
        <v>0</v>
      </c>
      <c r="Q17" s="252"/>
      <c r="R17" s="253"/>
      <c r="S17" s="235">
        <v>0</v>
      </c>
      <c r="T17" s="235">
        <v>0</v>
      </c>
      <c r="U17" s="235">
        <v>0</v>
      </c>
      <c r="V17" s="235">
        <v>0</v>
      </c>
      <c r="W17" s="235">
        <v>0</v>
      </c>
      <c r="X17" s="235">
        <v>0</v>
      </c>
      <c r="Y17" s="235">
        <v>0</v>
      </c>
      <c r="Z17" s="235">
        <v>0</v>
      </c>
      <c r="AA17" s="235">
        <v>0</v>
      </c>
      <c r="AB17" s="235">
        <v>9617</v>
      </c>
      <c r="AC17" s="235">
        <v>9617</v>
      </c>
    </row>
    <row r="18" spans="1:29" ht="14.25" x14ac:dyDescent="0.2">
      <c r="A18" s="385"/>
      <c r="B18" s="387"/>
      <c r="C18" s="388"/>
      <c r="D18" s="378" t="s">
        <v>181</v>
      </c>
      <c r="E18" s="252"/>
      <c r="F18" s="252"/>
      <c r="G18" s="252"/>
      <c r="H18" s="253"/>
      <c r="I18" s="235">
        <v>0</v>
      </c>
      <c r="J18" s="235">
        <v>0</v>
      </c>
      <c r="K18" s="379">
        <v>0</v>
      </c>
      <c r="L18" s="253"/>
      <c r="M18" s="235">
        <v>0</v>
      </c>
      <c r="N18" s="379">
        <v>0</v>
      </c>
      <c r="O18" s="253"/>
      <c r="P18" s="379">
        <v>0</v>
      </c>
      <c r="Q18" s="252"/>
      <c r="R18" s="253"/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1407900</v>
      </c>
      <c r="AC18" s="235">
        <v>1407900</v>
      </c>
    </row>
    <row r="19" spans="1:29" ht="14.25" x14ac:dyDescent="0.2">
      <c r="A19" s="385"/>
      <c r="B19" s="387"/>
      <c r="C19" s="388"/>
      <c r="D19" s="378" t="s">
        <v>182</v>
      </c>
      <c r="E19" s="252"/>
      <c r="F19" s="252"/>
      <c r="G19" s="252"/>
      <c r="H19" s="253"/>
      <c r="I19" s="235">
        <v>0</v>
      </c>
      <c r="J19" s="235">
        <v>0</v>
      </c>
      <c r="K19" s="379">
        <v>0</v>
      </c>
      <c r="L19" s="253"/>
      <c r="M19" s="235">
        <v>0</v>
      </c>
      <c r="N19" s="379">
        <v>0</v>
      </c>
      <c r="O19" s="253"/>
      <c r="P19" s="379">
        <v>0</v>
      </c>
      <c r="Q19" s="252"/>
      <c r="R19" s="253"/>
      <c r="S19" s="235">
        <v>0</v>
      </c>
      <c r="T19" s="235">
        <v>0</v>
      </c>
      <c r="U19" s="235">
        <v>0</v>
      </c>
      <c r="V19" s="235">
        <v>0</v>
      </c>
      <c r="W19" s="235">
        <v>0</v>
      </c>
      <c r="X19" s="235">
        <v>0</v>
      </c>
      <c r="Y19" s="235">
        <v>0</v>
      </c>
      <c r="Z19" s="235">
        <v>0</v>
      </c>
      <c r="AA19" s="235">
        <v>0</v>
      </c>
      <c r="AB19" s="235">
        <v>227200</v>
      </c>
      <c r="AC19" s="235">
        <v>227200</v>
      </c>
    </row>
    <row r="20" spans="1:29" ht="14.25" x14ac:dyDescent="0.2">
      <c r="A20" s="385"/>
      <c r="B20" s="389"/>
      <c r="C20" s="274"/>
      <c r="D20" s="383" t="s">
        <v>590</v>
      </c>
      <c r="E20" s="252"/>
      <c r="F20" s="252"/>
      <c r="G20" s="252"/>
      <c r="H20" s="253"/>
      <c r="I20" s="236">
        <v>0</v>
      </c>
      <c r="J20" s="236">
        <v>0</v>
      </c>
      <c r="K20" s="384">
        <v>0</v>
      </c>
      <c r="L20" s="253"/>
      <c r="M20" s="236">
        <v>0</v>
      </c>
      <c r="N20" s="384">
        <v>0</v>
      </c>
      <c r="O20" s="253"/>
      <c r="P20" s="384">
        <v>0</v>
      </c>
      <c r="Q20" s="252"/>
      <c r="R20" s="253"/>
      <c r="S20" s="236">
        <v>0</v>
      </c>
      <c r="T20" s="236">
        <v>0</v>
      </c>
      <c r="U20" s="236">
        <v>0</v>
      </c>
      <c r="V20" s="236">
        <v>0</v>
      </c>
      <c r="W20" s="236">
        <v>0</v>
      </c>
      <c r="X20" s="236">
        <v>0</v>
      </c>
      <c r="Y20" s="236">
        <v>0</v>
      </c>
      <c r="Z20" s="236">
        <v>0</v>
      </c>
      <c r="AA20" s="236">
        <v>0</v>
      </c>
      <c r="AB20" s="236">
        <v>1644717</v>
      </c>
      <c r="AC20" s="236">
        <v>1644717</v>
      </c>
    </row>
    <row r="21" spans="1:29" ht="14.25" x14ac:dyDescent="0.2">
      <c r="A21" s="386"/>
      <c r="B21" s="401" t="s">
        <v>591</v>
      </c>
      <c r="C21" s="252"/>
      <c r="D21" s="252"/>
      <c r="E21" s="252"/>
      <c r="F21" s="252"/>
      <c r="G21" s="252"/>
      <c r="H21" s="253"/>
      <c r="I21" s="237">
        <v>0</v>
      </c>
      <c r="J21" s="237">
        <v>0</v>
      </c>
      <c r="K21" s="400">
        <v>0</v>
      </c>
      <c r="L21" s="253"/>
      <c r="M21" s="237">
        <v>0</v>
      </c>
      <c r="N21" s="400">
        <v>0</v>
      </c>
      <c r="O21" s="253"/>
      <c r="P21" s="400">
        <v>0</v>
      </c>
      <c r="Q21" s="252"/>
      <c r="R21" s="253"/>
      <c r="S21" s="237">
        <v>0</v>
      </c>
      <c r="T21" s="237">
        <v>0</v>
      </c>
      <c r="U21" s="237">
        <v>0</v>
      </c>
      <c r="V21" s="237">
        <v>0</v>
      </c>
      <c r="W21" s="237">
        <v>0</v>
      </c>
      <c r="X21" s="237">
        <v>0</v>
      </c>
      <c r="Y21" s="237">
        <v>0</v>
      </c>
      <c r="Z21" s="237">
        <v>0</v>
      </c>
      <c r="AA21" s="237">
        <v>0</v>
      </c>
      <c r="AB21" s="237">
        <v>2495398</v>
      </c>
      <c r="AC21" s="237">
        <v>2495398</v>
      </c>
    </row>
    <row r="22" spans="1:29" ht="14.25" x14ac:dyDescent="0.2">
      <c r="A22" s="378" t="s">
        <v>90</v>
      </c>
      <c r="B22" s="378" t="s">
        <v>585</v>
      </c>
      <c r="C22" s="271"/>
      <c r="D22" s="378" t="s">
        <v>184</v>
      </c>
      <c r="E22" s="252"/>
      <c r="F22" s="252"/>
      <c r="G22" s="252"/>
      <c r="H22" s="253"/>
      <c r="I22" s="235">
        <v>85680</v>
      </c>
      <c r="J22" s="235">
        <v>0</v>
      </c>
      <c r="K22" s="379">
        <v>0</v>
      </c>
      <c r="L22" s="253"/>
      <c r="M22" s="235">
        <v>0</v>
      </c>
      <c r="N22" s="379">
        <v>0</v>
      </c>
      <c r="O22" s="253"/>
      <c r="P22" s="379">
        <v>0</v>
      </c>
      <c r="Q22" s="252"/>
      <c r="R22" s="253"/>
      <c r="S22" s="235">
        <v>0</v>
      </c>
      <c r="T22" s="235">
        <v>0</v>
      </c>
      <c r="U22" s="235">
        <v>0</v>
      </c>
      <c r="V22" s="235">
        <v>0</v>
      </c>
      <c r="W22" s="235">
        <v>0</v>
      </c>
      <c r="X22" s="235">
        <v>0</v>
      </c>
      <c r="Y22" s="235">
        <v>0</v>
      </c>
      <c r="Z22" s="235">
        <v>0</v>
      </c>
      <c r="AA22" s="235">
        <v>0</v>
      </c>
      <c r="AB22" s="235">
        <v>0</v>
      </c>
      <c r="AC22" s="235">
        <v>85680</v>
      </c>
    </row>
    <row r="23" spans="1:29" ht="14.25" x14ac:dyDescent="0.2">
      <c r="A23" s="385"/>
      <c r="B23" s="387"/>
      <c r="C23" s="388"/>
      <c r="D23" s="378" t="s">
        <v>185</v>
      </c>
      <c r="E23" s="252"/>
      <c r="F23" s="252"/>
      <c r="G23" s="252"/>
      <c r="H23" s="253"/>
      <c r="I23" s="235">
        <v>7020</v>
      </c>
      <c r="J23" s="235">
        <v>0</v>
      </c>
      <c r="K23" s="379">
        <v>0</v>
      </c>
      <c r="L23" s="253"/>
      <c r="M23" s="235">
        <v>0</v>
      </c>
      <c r="N23" s="379">
        <v>0</v>
      </c>
      <c r="O23" s="253"/>
      <c r="P23" s="379">
        <v>0</v>
      </c>
      <c r="Q23" s="252"/>
      <c r="R23" s="253"/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7020</v>
      </c>
    </row>
    <row r="24" spans="1:29" ht="14.25" x14ac:dyDescent="0.2">
      <c r="A24" s="385"/>
      <c r="B24" s="387"/>
      <c r="C24" s="388"/>
      <c r="D24" s="378" t="s">
        <v>186</v>
      </c>
      <c r="E24" s="252"/>
      <c r="F24" s="252"/>
      <c r="G24" s="252"/>
      <c r="H24" s="253"/>
      <c r="I24" s="235">
        <v>7020</v>
      </c>
      <c r="J24" s="235">
        <v>0</v>
      </c>
      <c r="K24" s="379">
        <v>0</v>
      </c>
      <c r="L24" s="253"/>
      <c r="M24" s="235">
        <v>0</v>
      </c>
      <c r="N24" s="379">
        <v>0</v>
      </c>
      <c r="O24" s="253"/>
      <c r="P24" s="379">
        <v>0</v>
      </c>
      <c r="Q24" s="252"/>
      <c r="R24" s="253"/>
      <c r="S24" s="235">
        <v>0</v>
      </c>
      <c r="T24" s="235">
        <v>0</v>
      </c>
      <c r="U24" s="235">
        <v>0</v>
      </c>
      <c r="V24" s="235">
        <v>0</v>
      </c>
      <c r="W24" s="235">
        <v>0</v>
      </c>
      <c r="X24" s="235">
        <v>0</v>
      </c>
      <c r="Y24" s="235">
        <v>0</v>
      </c>
      <c r="Z24" s="235">
        <v>0</v>
      </c>
      <c r="AA24" s="235">
        <v>0</v>
      </c>
      <c r="AB24" s="235">
        <v>0</v>
      </c>
      <c r="AC24" s="235">
        <v>7020</v>
      </c>
    </row>
    <row r="25" spans="1:29" ht="14.25" x14ac:dyDescent="0.2">
      <c r="A25" s="385"/>
      <c r="B25" s="387"/>
      <c r="C25" s="388"/>
      <c r="D25" s="378" t="s">
        <v>187</v>
      </c>
      <c r="E25" s="252"/>
      <c r="F25" s="252"/>
      <c r="G25" s="252"/>
      <c r="H25" s="253"/>
      <c r="I25" s="235">
        <v>14400</v>
      </c>
      <c r="J25" s="235">
        <v>0</v>
      </c>
      <c r="K25" s="379">
        <v>0</v>
      </c>
      <c r="L25" s="253"/>
      <c r="M25" s="235">
        <v>0</v>
      </c>
      <c r="N25" s="379">
        <v>0</v>
      </c>
      <c r="O25" s="253"/>
      <c r="P25" s="379">
        <v>0</v>
      </c>
      <c r="Q25" s="252"/>
      <c r="R25" s="253"/>
      <c r="S25" s="235">
        <v>0</v>
      </c>
      <c r="T25" s="235">
        <v>0</v>
      </c>
      <c r="U25" s="235">
        <v>0</v>
      </c>
      <c r="V25" s="235">
        <v>0</v>
      </c>
      <c r="W25" s="235">
        <v>0</v>
      </c>
      <c r="X25" s="235">
        <v>0</v>
      </c>
      <c r="Y25" s="235">
        <v>0</v>
      </c>
      <c r="Z25" s="235">
        <v>0</v>
      </c>
      <c r="AA25" s="235">
        <v>0</v>
      </c>
      <c r="AB25" s="235">
        <v>0</v>
      </c>
      <c r="AC25" s="235">
        <v>14400</v>
      </c>
    </row>
    <row r="26" spans="1:29" ht="14.25" x14ac:dyDescent="0.2">
      <c r="A26" s="385"/>
      <c r="B26" s="387"/>
      <c r="C26" s="388"/>
      <c r="D26" s="378" t="s">
        <v>188</v>
      </c>
      <c r="E26" s="252"/>
      <c r="F26" s="252"/>
      <c r="G26" s="252"/>
      <c r="H26" s="253"/>
      <c r="I26" s="235">
        <v>228000</v>
      </c>
      <c r="J26" s="235">
        <v>0</v>
      </c>
      <c r="K26" s="379">
        <v>0</v>
      </c>
      <c r="L26" s="253"/>
      <c r="M26" s="235">
        <v>0</v>
      </c>
      <c r="N26" s="379">
        <v>0</v>
      </c>
      <c r="O26" s="253"/>
      <c r="P26" s="379">
        <v>0</v>
      </c>
      <c r="Q26" s="252"/>
      <c r="R26" s="253"/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0</v>
      </c>
      <c r="AB26" s="235">
        <v>0</v>
      </c>
      <c r="AC26" s="235">
        <v>228000</v>
      </c>
    </row>
    <row r="27" spans="1:29" ht="14.25" x14ac:dyDescent="0.2">
      <c r="A27" s="385"/>
      <c r="B27" s="389"/>
      <c r="C27" s="274"/>
      <c r="D27" s="383" t="s">
        <v>589</v>
      </c>
      <c r="E27" s="252"/>
      <c r="F27" s="252"/>
      <c r="G27" s="252"/>
      <c r="H27" s="253"/>
      <c r="I27" s="236">
        <v>342120</v>
      </c>
      <c r="J27" s="236">
        <v>0</v>
      </c>
      <c r="K27" s="384">
        <v>0</v>
      </c>
      <c r="L27" s="253"/>
      <c r="M27" s="236">
        <v>0</v>
      </c>
      <c r="N27" s="384">
        <v>0</v>
      </c>
      <c r="O27" s="253"/>
      <c r="P27" s="384">
        <v>0</v>
      </c>
      <c r="Q27" s="252"/>
      <c r="R27" s="253"/>
      <c r="S27" s="236">
        <v>0</v>
      </c>
      <c r="T27" s="236">
        <v>0</v>
      </c>
      <c r="U27" s="236">
        <v>0</v>
      </c>
      <c r="V27" s="236">
        <v>0</v>
      </c>
      <c r="W27" s="236">
        <v>0</v>
      </c>
      <c r="X27" s="236">
        <v>0</v>
      </c>
      <c r="Y27" s="236">
        <v>0</v>
      </c>
      <c r="Z27" s="236">
        <v>0</v>
      </c>
      <c r="AA27" s="236">
        <v>0</v>
      </c>
      <c r="AB27" s="236">
        <v>0</v>
      </c>
      <c r="AC27" s="236">
        <v>342120</v>
      </c>
    </row>
    <row r="28" spans="1:29" ht="14.25" x14ac:dyDescent="0.2">
      <c r="A28" s="386"/>
      <c r="B28" s="401" t="s">
        <v>591</v>
      </c>
      <c r="C28" s="252"/>
      <c r="D28" s="252"/>
      <c r="E28" s="252"/>
      <c r="F28" s="252"/>
      <c r="G28" s="252"/>
      <c r="H28" s="253"/>
      <c r="I28" s="237">
        <v>342120</v>
      </c>
      <c r="J28" s="237">
        <v>0</v>
      </c>
      <c r="K28" s="400">
        <v>0</v>
      </c>
      <c r="L28" s="253"/>
      <c r="M28" s="237">
        <v>0</v>
      </c>
      <c r="N28" s="400">
        <v>0</v>
      </c>
      <c r="O28" s="253"/>
      <c r="P28" s="400">
        <v>0</v>
      </c>
      <c r="Q28" s="252"/>
      <c r="R28" s="253"/>
      <c r="S28" s="237">
        <v>0</v>
      </c>
      <c r="T28" s="237">
        <v>0</v>
      </c>
      <c r="U28" s="237">
        <v>0</v>
      </c>
      <c r="V28" s="237">
        <v>0</v>
      </c>
      <c r="W28" s="237">
        <v>0</v>
      </c>
      <c r="X28" s="237">
        <v>0</v>
      </c>
      <c r="Y28" s="237">
        <v>0</v>
      </c>
      <c r="Z28" s="237">
        <v>0</v>
      </c>
      <c r="AA28" s="237">
        <v>0</v>
      </c>
      <c r="AB28" s="237">
        <v>0</v>
      </c>
      <c r="AC28" s="237">
        <v>342120</v>
      </c>
    </row>
    <row r="29" spans="1:29" ht="14.25" x14ac:dyDescent="0.2">
      <c r="A29" s="378" t="s">
        <v>91</v>
      </c>
      <c r="B29" s="378" t="s">
        <v>585</v>
      </c>
      <c r="C29" s="271"/>
      <c r="D29" s="378" t="s">
        <v>189</v>
      </c>
      <c r="E29" s="252"/>
      <c r="F29" s="252"/>
      <c r="G29" s="252"/>
      <c r="H29" s="253"/>
      <c r="I29" s="235">
        <v>438088</v>
      </c>
      <c r="J29" s="235">
        <v>192300</v>
      </c>
      <c r="K29" s="379">
        <v>0</v>
      </c>
      <c r="L29" s="253"/>
      <c r="M29" s="235">
        <v>0</v>
      </c>
      <c r="N29" s="379">
        <v>216120</v>
      </c>
      <c r="O29" s="253"/>
      <c r="P29" s="379">
        <v>0</v>
      </c>
      <c r="Q29" s="252"/>
      <c r="R29" s="253"/>
      <c r="S29" s="235">
        <v>0</v>
      </c>
      <c r="T29" s="235">
        <v>0</v>
      </c>
      <c r="U29" s="235">
        <v>112810</v>
      </c>
      <c r="V29" s="235">
        <v>0</v>
      </c>
      <c r="W29" s="235">
        <v>0</v>
      </c>
      <c r="X29" s="235">
        <v>0</v>
      </c>
      <c r="Y29" s="235">
        <v>0</v>
      </c>
      <c r="Z29" s="235">
        <v>0</v>
      </c>
      <c r="AA29" s="235">
        <v>0</v>
      </c>
      <c r="AB29" s="235">
        <v>0</v>
      </c>
      <c r="AC29" s="235">
        <v>959318</v>
      </c>
    </row>
    <row r="30" spans="1:29" ht="14.25" x14ac:dyDescent="0.2">
      <c r="A30" s="385"/>
      <c r="B30" s="387"/>
      <c r="C30" s="388"/>
      <c r="D30" s="378" t="s">
        <v>190</v>
      </c>
      <c r="E30" s="252"/>
      <c r="F30" s="252"/>
      <c r="G30" s="252"/>
      <c r="H30" s="253"/>
      <c r="I30" s="235">
        <v>9800</v>
      </c>
      <c r="J30" s="235">
        <v>7000</v>
      </c>
      <c r="K30" s="379">
        <v>0</v>
      </c>
      <c r="L30" s="253"/>
      <c r="M30" s="235">
        <v>0</v>
      </c>
      <c r="N30" s="379">
        <v>7000</v>
      </c>
      <c r="O30" s="253"/>
      <c r="P30" s="379">
        <v>0</v>
      </c>
      <c r="Q30" s="252"/>
      <c r="R30" s="253"/>
      <c r="S30" s="235">
        <v>0</v>
      </c>
      <c r="T30" s="235">
        <v>0</v>
      </c>
      <c r="U30" s="235">
        <v>7000</v>
      </c>
      <c r="V30" s="235">
        <v>0</v>
      </c>
      <c r="W30" s="235">
        <v>0</v>
      </c>
      <c r="X30" s="235">
        <v>0</v>
      </c>
      <c r="Y30" s="235">
        <v>0</v>
      </c>
      <c r="Z30" s="235">
        <v>0</v>
      </c>
      <c r="AA30" s="235">
        <v>0</v>
      </c>
      <c r="AB30" s="235">
        <v>0</v>
      </c>
      <c r="AC30" s="235">
        <v>30800</v>
      </c>
    </row>
    <row r="31" spans="1:29" ht="14.25" x14ac:dyDescent="0.2">
      <c r="A31" s="385"/>
      <c r="B31" s="387"/>
      <c r="C31" s="388"/>
      <c r="D31" s="378" t="s">
        <v>191</v>
      </c>
      <c r="E31" s="252"/>
      <c r="F31" s="252"/>
      <c r="G31" s="252"/>
      <c r="H31" s="253"/>
      <c r="I31" s="235">
        <v>40040</v>
      </c>
      <c r="J31" s="235">
        <v>0</v>
      </c>
      <c r="K31" s="379">
        <v>0</v>
      </c>
      <c r="L31" s="253"/>
      <c r="M31" s="235">
        <v>0</v>
      </c>
      <c r="N31" s="379">
        <v>0</v>
      </c>
      <c r="O31" s="253"/>
      <c r="P31" s="379">
        <v>0</v>
      </c>
      <c r="Q31" s="252"/>
      <c r="R31" s="253"/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40040</v>
      </c>
    </row>
    <row r="32" spans="1:29" ht="14.25" x14ac:dyDescent="0.2">
      <c r="A32" s="385"/>
      <c r="B32" s="387"/>
      <c r="C32" s="388"/>
      <c r="D32" s="378" t="s">
        <v>192</v>
      </c>
      <c r="E32" s="252"/>
      <c r="F32" s="252"/>
      <c r="G32" s="252"/>
      <c r="H32" s="253"/>
      <c r="I32" s="235">
        <v>54000</v>
      </c>
      <c r="J32" s="235">
        <v>57410</v>
      </c>
      <c r="K32" s="379">
        <v>0</v>
      </c>
      <c r="L32" s="253"/>
      <c r="M32" s="235">
        <v>0</v>
      </c>
      <c r="N32" s="379">
        <v>553087.88</v>
      </c>
      <c r="O32" s="253"/>
      <c r="P32" s="379">
        <v>0</v>
      </c>
      <c r="Q32" s="252"/>
      <c r="R32" s="253"/>
      <c r="S32" s="235">
        <v>0</v>
      </c>
      <c r="T32" s="235">
        <v>0</v>
      </c>
      <c r="U32" s="235">
        <v>54400</v>
      </c>
      <c r="V32" s="235">
        <v>0</v>
      </c>
      <c r="W32" s="235">
        <v>0</v>
      </c>
      <c r="X32" s="235">
        <v>0</v>
      </c>
      <c r="Y32" s="235">
        <v>0</v>
      </c>
      <c r="Z32" s="235">
        <v>0</v>
      </c>
      <c r="AA32" s="235">
        <v>0</v>
      </c>
      <c r="AB32" s="235">
        <v>0</v>
      </c>
      <c r="AC32" s="235">
        <v>718897.88</v>
      </c>
    </row>
    <row r="33" spans="1:29" ht="14.25" x14ac:dyDescent="0.2">
      <c r="A33" s="385"/>
      <c r="B33" s="387"/>
      <c r="C33" s="388"/>
      <c r="D33" s="378" t="s">
        <v>193</v>
      </c>
      <c r="E33" s="252"/>
      <c r="F33" s="252"/>
      <c r="G33" s="252"/>
      <c r="H33" s="253"/>
      <c r="I33" s="235">
        <v>10000</v>
      </c>
      <c r="J33" s="235">
        <v>7090</v>
      </c>
      <c r="K33" s="379">
        <v>0</v>
      </c>
      <c r="L33" s="253"/>
      <c r="M33" s="235">
        <v>0</v>
      </c>
      <c r="N33" s="379">
        <v>51516.69</v>
      </c>
      <c r="O33" s="253"/>
      <c r="P33" s="379">
        <v>0</v>
      </c>
      <c r="Q33" s="252"/>
      <c r="R33" s="253"/>
      <c r="S33" s="235">
        <v>0</v>
      </c>
      <c r="T33" s="235">
        <v>0</v>
      </c>
      <c r="U33" s="235">
        <v>10000</v>
      </c>
      <c r="V33" s="235">
        <v>0</v>
      </c>
      <c r="W33" s="235">
        <v>0</v>
      </c>
      <c r="X33" s="235">
        <v>0</v>
      </c>
      <c r="Y33" s="235">
        <v>0</v>
      </c>
      <c r="Z33" s="235">
        <v>0</v>
      </c>
      <c r="AA33" s="235">
        <v>0</v>
      </c>
      <c r="AB33" s="235">
        <v>0</v>
      </c>
      <c r="AC33" s="235">
        <v>78606.69</v>
      </c>
    </row>
    <row r="34" spans="1:29" ht="14.25" x14ac:dyDescent="0.2">
      <c r="A34" s="385"/>
      <c r="B34" s="389"/>
      <c r="C34" s="274"/>
      <c r="D34" s="383" t="s">
        <v>589</v>
      </c>
      <c r="E34" s="252"/>
      <c r="F34" s="252"/>
      <c r="G34" s="252"/>
      <c r="H34" s="253"/>
      <c r="I34" s="236">
        <v>551928</v>
      </c>
      <c r="J34" s="236">
        <v>263800</v>
      </c>
      <c r="K34" s="384">
        <v>0</v>
      </c>
      <c r="L34" s="253"/>
      <c r="M34" s="236">
        <v>0</v>
      </c>
      <c r="N34" s="384">
        <v>827724.57</v>
      </c>
      <c r="O34" s="253"/>
      <c r="P34" s="384">
        <v>0</v>
      </c>
      <c r="Q34" s="252"/>
      <c r="R34" s="253"/>
      <c r="S34" s="236">
        <v>0</v>
      </c>
      <c r="T34" s="236">
        <v>0</v>
      </c>
      <c r="U34" s="236">
        <v>184210</v>
      </c>
      <c r="V34" s="236">
        <v>0</v>
      </c>
      <c r="W34" s="236">
        <v>0</v>
      </c>
      <c r="X34" s="236">
        <v>0</v>
      </c>
      <c r="Y34" s="236">
        <v>0</v>
      </c>
      <c r="Z34" s="236">
        <v>0</v>
      </c>
      <c r="AA34" s="236">
        <v>0</v>
      </c>
      <c r="AB34" s="236">
        <v>0</v>
      </c>
      <c r="AC34" s="236">
        <v>1827662.57</v>
      </c>
    </row>
    <row r="35" spans="1:29" ht="14.25" x14ac:dyDescent="0.2">
      <c r="A35" s="385"/>
      <c r="B35" s="378" t="s">
        <v>586</v>
      </c>
      <c r="C35" s="271"/>
      <c r="D35" s="378" t="s">
        <v>189</v>
      </c>
      <c r="E35" s="252"/>
      <c r="F35" s="252"/>
      <c r="G35" s="252"/>
      <c r="H35" s="253"/>
      <c r="I35" s="235">
        <v>0</v>
      </c>
      <c r="J35" s="235">
        <v>0</v>
      </c>
      <c r="K35" s="379">
        <v>0</v>
      </c>
      <c r="L35" s="253"/>
      <c r="M35" s="235">
        <v>0</v>
      </c>
      <c r="N35" s="379">
        <v>84645</v>
      </c>
      <c r="O35" s="253"/>
      <c r="P35" s="379">
        <v>0</v>
      </c>
      <c r="Q35" s="252"/>
      <c r="R35" s="253"/>
      <c r="S35" s="235">
        <v>0</v>
      </c>
      <c r="T35" s="235">
        <v>0</v>
      </c>
      <c r="U35" s="235">
        <v>0</v>
      </c>
      <c r="V35" s="235">
        <v>0</v>
      </c>
      <c r="W35" s="235">
        <v>0</v>
      </c>
      <c r="X35" s="235">
        <v>0</v>
      </c>
      <c r="Y35" s="235">
        <v>0</v>
      </c>
      <c r="Z35" s="235">
        <v>0</v>
      </c>
      <c r="AA35" s="235">
        <v>0</v>
      </c>
      <c r="AB35" s="235">
        <v>0</v>
      </c>
      <c r="AC35" s="235">
        <v>84645</v>
      </c>
    </row>
    <row r="36" spans="1:29" ht="14.25" x14ac:dyDescent="0.2">
      <c r="A36" s="385"/>
      <c r="B36" s="387"/>
      <c r="C36" s="388"/>
      <c r="D36" s="378" t="s">
        <v>192</v>
      </c>
      <c r="E36" s="252"/>
      <c r="F36" s="252"/>
      <c r="G36" s="252"/>
      <c r="H36" s="253"/>
      <c r="I36" s="235">
        <v>0</v>
      </c>
      <c r="J36" s="235">
        <v>0</v>
      </c>
      <c r="K36" s="379">
        <v>0</v>
      </c>
      <c r="L36" s="253"/>
      <c r="M36" s="235">
        <v>0</v>
      </c>
      <c r="N36" s="379">
        <v>147383.23000000001</v>
      </c>
      <c r="O36" s="253"/>
      <c r="P36" s="379">
        <v>0</v>
      </c>
      <c r="Q36" s="252"/>
      <c r="R36" s="253"/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0</v>
      </c>
      <c r="Y36" s="235">
        <v>0</v>
      </c>
      <c r="Z36" s="235">
        <v>0</v>
      </c>
      <c r="AA36" s="235">
        <v>0</v>
      </c>
      <c r="AB36" s="235">
        <v>0</v>
      </c>
      <c r="AC36" s="235">
        <v>147383.23000000001</v>
      </c>
    </row>
    <row r="37" spans="1:29" ht="14.25" x14ac:dyDescent="0.2">
      <c r="A37" s="385"/>
      <c r="B37" s="389"/>
      <c r="C37" s="274"/>
      <c r="D37" s="383" t="s">
        <v>590</v>
      </c>
      <c r="E37" s="252"/>
      <c r="F37" s="252"/>
      <c r="G37" s="252"/>
      <c r="H37" s="253"/>
      <c r="I37" s="236">
        <v>0</v>
      </c>
      <c r="J37" s="236">
        <v>0</v>
      </c>
      <c r="K37" s="384">
        <v>0</v>
      </c>
      <c r="L37" s="253"/>
      <c r="M37" s="236">
        <v>0</v>
      </c>
      <c r="N37" s="384">
        <v>232028.23</v>
      </c>
      <c r="O37" s="253"/>
      <c r="P37" s="384">
        <v>0</v>
      </c>
      <c r="Q37" s="252"/>
      <c r="R37" s="253"/>
      <c r="S37" s="236">
        <v>0</v>
      </c>
      <c r="T37" s="236">
        <v>0</v>
      </c>
      <c r="U37" s="236">
        <v>0</v>
      </c>
      <c r="V37" s="236">
        <v>0</v>
      </c>
      <c r="W37" s="236">
        <v>0</v>
      </c>
      <c r="X37" s="236">
        <v>0</v>
      </c>
      <c r="Y37" s="236">
        <v>0</v>
      </c>
      <c r="Z37" s="236">
        <v>0</v>
      </c>
      <c r="AA37" s="236">
        <v>0</v>
      </c>
      <c r="AB37" s="236">
        <v>0</v>
      </c>
      <c r="AC37" s="236">
        <v>232028.23</v>
      </c>
    </row>
    <row r="38" spans="1:29" ht="14.25" x14ac:dyDescent="0.2">
      <c r="A38" s="386"/>
      <c r="B38" s="401" t="s">
        <v>591</v>
      </c>
      <c r="C38" s="252"/>
      <c r="D38" s="252"/>
      <c r="E38" s="252"/>
      <c r="F38" s="252"/>
      <c r="G38" s="252"/>
      <c r="H38" s="253"/>
      <c r="I38" s="237">
        <v>551928</v>
      </c>
      <c r="J38" s="237">
        <v>263800</v>
      </c>
      <c r="K38" s="400">
        <v>0</v>
      </c>
      <c r="L38" s="253"/>
      <c r="M38" s="237">
        <v>0</v>
      </c>
      <c r="N38" s="400">
        <v>1059752.8</v>
      </c>
      <c r="O38" s="253"/>
      <c r="P38" s="400">
        <v>0</v>
      </c>
      <c r="Q38" s="252"/>
      <c r="R38" s="253"/>
      <c r="S38" s="237">
        <v>0</v>
      </c>
      <c r="T38" s="237">
        <v>0</v>
      </c>
      <c r="U38" s="237">
        <v>184210</v>
      </c>
      <c r="V38" s="237">
        <v>0</v>
      </c>
      <c r="W38" s="237">
        <v>0</v>
      </c>
      <c r="X38" s="237">
        <v>0</v>
      </c>
      <c r="Y38" s="237">
        <v>0</v>
      </c>
      <c r="Z38" s="237">
        <v>0</v>
      </c>
      <c r="AA38" s="237">
        <v>0</v>
      </c>
      <c r="AB38" s="237">
        <v>0</v>
      </c>
      <c r="AC38" s="237">
        <v>2059690.8</v>
      </c>
    </row>
    <row r="39" spans="1:29" ht="14.25" x14ac:dyDescent="0.2">
      <c r="A39" s="378" t="s">
        <v>3</v>
      </c>
      <c r="B39" s="378" t="s">
        <v>585</v>
      </c>
      <c r="C39" s="271"/>
      <c r="D39" s="378" t="s">
        <v>194</v>
      </c>
      <c r="E39" s="252"/>
      <c r="F39" s="252"/>
      <c r="G39" s="252"/>
      <c r="H39" s="253"/>
      <c r="I39" s="235">
        <v>207450</v>
      </c>
      <c r="J39" s="235">
        <v>136050</v>
      </c>
      <c r="K39" s="379">
        <v>0</v>
      </c>
      <c r="L39" s="253"/>
      <c r="M39" s="235">
        <v>0</v>
      </c>
      <c r="N39" s="379">
        <v>186000</v>
      </c>
      <c r="O39" s="253"/>
      <c r="P39" s="379">
        <v>0</v>
      </c>
      <c r="Q39" s="252"/>
      <c r="R39" s="253"/>
      <c r="S39" s="235">
        <v>0</v>
      </c>
      <c r="T39" s="235">
        <v>0</v>
      </c>
      <c r="U39" s="235">
        <v>76000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235">
        <v>0</v>
      </c>
      <c r="AC39" s="235">
        <v>605500</v>
      </c>
    </row>
    <row r="40" spans="1:29" ht="14.25" x14ac:dyDescent="0.2">
      <c r="A40" s="385"/>
      <c r="B40" s="387"/>
      <c r="C40" s="388"/>
      <c r="D40" s="378" t="s">
        <v>217</v>
      </c>
      <c r="E40" s="252"/>
      <c r="F40" s="252"/>
      <c r="G40" s="252"/>
      <c r="H40" s="253"/>
      <c r="I40" s="235">
        <v>20000</v>
      </c>
      <c r="J40" s="235">
        <v>10340</v>
      </c>
      <c r="K40" s="379">
        <v>0</v>
      </c>
      <c r="L40" s="253"/>
      <c r="M40" s="235">
        <v>0</v>
      </c>
      <c r="N40" s="379">
        <v>0</v>
      </c>
      <c r="O40" s="253"/>
      <c r="P40" s="379">
        <v>0</v>
      </c>
      <c r="Q40" s="252"/>
      <c r="R40" s="253"/>
      <c r="S40" s="235">
        <v>0</v>
      </c>
      <c r="T40" s="235">
        <v>0</v>
      </c>
      <c r="U40" s="235">
        <v>20000</v>
      </c>
      <c r="V40" s="235">
        <v>0</v>
      </c>
      <c r="W40" s="235">
        <v>0</v>
      </c>
      <c r="X40" s="235">
        <v>0</v>
      </c>
      <c r="Y40" s="235">
        <v>0</v>
      </c>
      <c r="Z40" s="235">
        <v>0</v>
      </c>
      <c r="AA40" s="235">
        <v>0</v>
      </c>
      <c r="AB40" s="235">
        <v>0</v>
      </c>
      <c r="AC40" s="235">
        <v>50340</v>
      </c>
    </row>
    <row r="41" spans="1:29" ht="14.25" x14ac:dyDescent="0.2">
      <c r="A41" s="385"/>
      <c r="B41" s="387"/>
      <c r="C41" s="388"/>
      <c r="D41" s="378" t="s">
        <v>195</v>
      </c>
      <c r="E41" s="252"/>
      <c r="F41" s="252"/>
      <c r="G41" s="252"/>
      <c r="H41" s="253"/>
      <c r="I41" s="235">
        <v>10000</v>
      </c>
      <c r="J41" s="235">
        <v>5500</v>
      </c>
      <c r="K41" s="379">
        <v>0</v>
      </c>
      <c r="L41" s="253"/>
      <c r="M41" s="235">
        <v>0</v>
      </c>
      <c r="N41" s="379">
        <v>0</v>
      </c>
      <c r="O41" s="253"/>
      <c r="P41" s="379">
        <v>0</v>
      </c>
      <c r="Q41" s="252"/>
      <c r="R41" s="253"/>
      <c r="S41" s="235">
        <v>0</v>
      </c>
      <c r="T41" s="235">
        <v>0</v>
      </c>
      <c r="U41" s="235">
        <v>10000</v>
      </c>
      <c r="V41" s="235">
        <v>0</v>
      </c>
      <c r="W41" s="235">
        <v>0</v>
      </c>
      <c r="X41" s="235">
        <v>0</v>
      </c>
      <c r="Y41" s="235">
        <v>0</v>
      </c>
      <c r="Z41" s="235">
        <v>0</v>
      </c>
      <c r="AA41" s="235">
        <v>0</v>
      </c>
      <c r="AB41" s="235">
        <v>0</v>
      </c>
      <c r="AC41" s="235">
        <v>25500</v>
      </c>
    </row>
    <row r="42" spans="1:29" ht="14.25" x14ac:dyDescent="0.2">
      <c r="A42" s="385"/>
      <c r="B42" s="387"/>
      <c r="C42" s="388"/>
      <c r="D42" s="378" t="s">
        <v>196</v>
      </c>
      <c r="E42" s="252"/>
      <c r="F42" s="252"/>
      <c r="G42" s="252"/>
      <c r="H42" s="253"/>
      <c r="I42" s="235">
        <v>15030</v>
      </c>
      <c r="J42" s="235">
        <v>18130</v>
      </c>
      <c r="K42" s="379">
        <v>0</v>
      </c>
      <c r="L42" s="253"/>
      <c r="M42" s="235">
        <v>0</v>
      </c>
      <c r="N42" s="379">
        <v>17870</v>
      </c>
      <c r="O42" s="253"/>
      <c r="P42" s="379">
        <v>0</v>
      </c>
      <c r="Q42" s="252"/>
      <c r="R42" s="253"/>
      <c r="S42" s="235">
        <v>0</v>
      </c>
      <c r="T42" s="235">
        <v>0</v>
      </c>
      <c r="U42" s="235">
        <v>7870</v>
      </c>
      <c r="V42" s="235">
        <v>0</v>
      </c>
      <c r="W42" s="235">
        <v>0</v>
      </c>
      <c r="X42" s="235">
        <v>0</v>
      </c>
      <c r="Y42" s="235">
        <v>0</v>
      </c>
      <c r="Z42" s="235">
        <v>0</v>
      </c>
      <c r="AA42" s="235">
        <v>0</v>
      </c>
      <c r="AB42" s="235">
        <v>0</v>
      </c>
      <c r="AC42" s="235">
        <v>58900</v>
      </c>
    </row>
    <row r="43" spans="1:29" ht="14.25" x14ac:dyDescent="0.2">
      <c r="A43" s="385"/>
      <c r="B43" s="389"/>
      <c r="C43" s="274"/>
      <c r="D43" s="383" t="s">
        <v>589</v>
      </c>
      <c r="E43" s="252"/>
      <c r="F43" s="252"/>
      <c r="G43" s="252"/>
      <c r="H43" s="253"/>
      <c r="I43" s="236">
        <v>252480</v>
      </c>
      <c r="J43" s="236">
        <v>170020</v>
      </c>
      <c r="K43" s="384">
        <v>0</v>
      </c>
      <c r="L43" s="253"/>
      <c r="M43" s="236">
        <v>0</v>
      </c>
      <c r="N43" s="384">
        <v>203870</v>
      </c>
      <c r="O43" s="253"/>
      <c r="P43" s="384">
        <v>0</v>
      </c>
      <c r="Q43" s="252"/>
      <c r="R43" s="253"/>
      <c r="S43" s="236">
        <v>0</v>
      </c>
      <c r="T43" s="236">
        <v>0</v>
      </c>
      <c r="U43" s="236">
        <v>113870</v>
      </c>
      <c r="V43" s="236">
        <v>0</v>
      </c>
      <c r="W43" s="236">
        <v>0</v>
      </c>
      <c r="X43" s="236">
        <v>0</v>
      </c>
      <c r="Y43" s="236">
        <v>0</v>
      </c>
      <c r="Z43" s="236">
        <v>0</v>
      </c>
      <c r="AA43" s="236">
        <v>0</v>
      </c>
      <c r="AB43" s="236">
        <v>0</v>
      </c>
      <c r="AC43" s="236">
        <v>740240</v>
      </c>
    </row>
    <row r="44" spans="1:29" ht="14.25" x14ac:dyDescent="0.2">
      <c r="A44" s="386"/>
      <c r="B44" s="401" t="s">
        <v>591</v>
      </c>
      <c r="C44" s="252"/>
      <c r="D44" s="252"/>
      <c r="E44" s="252"/>
      <c r="F44" s="252"/>
      <c r="G44" s="252"/>
      <c r="H44" s="253"/>
      <c r="I44" s="237">
        <v>252480</v>
      </c>
      <c r="J44" s="237">
        <v>170020</v>
      </c>
      <c r="K44" s="400">
        <v>0</v>
      </c>
      <c r="L44" s="253"/>
      <c r="M44" s="237">
        <v>0</v>
      </c>
      <c r="N44" s="400">
        <v>203870</v>
      </c>
      <c r="O44" s="253"/>
      <c r="P44" s="400">
        <v>0</v>
      </c>
      <c r="Q44" s="252"/>
      <c r="R44" s="253"/>
      <c r="S44" s="237">
        <v>0</v>
      </c>
      <c r="T44" s="237">
        <v>0</v>
      </c>
      <c r="U44" s="237">
        <v>113870</v>
      </c>
      <c r="V44" s="237">
        <v>0</v>
      </c>
      <c r="W44" s="237">
        <v>0</v>
      </c>
      <c r="X44" s="237">
        <v>0</v>
      </c>
      <c r="Y44" s="237">
        <v>0</v>
      </c>
      <c r="Z44" s="237">
        <v>0</v>
      </c>
      <c r="AA44" s="237">
        <v>0</v>
      </c>
      <c r="AB44" s="237">
        <v>0</v>
      </c>
      <c r="AC44" s="237">
        <v>740240</v>
      </c>
    </row>
    <row r="45" spans="1:29" ht="14.25" x14ac:dyDescent="0.2">
      <c r="A45" s="378" t="s">
        <v>4</v>
      </c>
      <c r="B45" s="378" t="s">
        <v>585</v>
      </c>
      <c r="C45" s="271"/>
      <c r="D45" s="378" t="s">
        <v>197</v>
      </c>
      <c r="E45" s="252"/>
      <c r="F45" s="252"/>
      <c r="G45" s="252"/>
      <c r="H45" s="253"/>
      <c r="I45" s="235">
        <v>26800</v>
      </c>
      <c r="J45" s="235">
        <v>5660</v>
      </c>
      <c r="K45" s="379">
        <v>20000</v>
      </c>
      <c r="L45" s="253"/>
      <c r="M45" s="235">
        <v>13600</v>
      </c>
      <c r="N45" s="379">
        <v>15845.61</v>
      </c>
      <c r="O45" s="253"/>
      <c r="P45" s="379">
        <v>0</v>
      </c>
      <c r="Q45" s="252"/>
      <c r="R45" s="253"/>
      <c r="S45" s="235">
        <v>0</v>
      </c>
      <c r="T45" s="235">
        <v>0</v>
      </c>
      <c r="U45" s="235">
        <v>47157.5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5400</v>
      </c>
      <c r="AB45" s="235">
        <v>0</v>
      </c>
      <c r="AC45" s="235">
        <v>134463.10999999999</v>
      </c>
    </row>
    <row r="46" spans="1:29" ht="14.25" x14ac:dyDescent="0.2">
      <c r="A46" s="385"/>
      <c r="B46" s="387"/>
      <c r="C46" s="388"/>
      <c r="D46" s="378" t="s">
        <v>218</v>
      </c>
      <c r="E46" s="252"/>
      <c r="F46" s="252"/>
      <c r="G46" s="252"/>
      <c r="H46" s="253"/>
      <c r="I46" s="235">
        <v>4000</v>
      </c>
      <c r="J46" s="235">
        <v>10000</v>
      </c>
      <c r="K46" s="379">
        <v>0</v>
      </c>
      <c r="L46" s="253"/>
      <c r="M46" s="235">
        <v>0</v>
      </c>
      <c r="N46" s="379">
        <v>10000</v>
      </c>
      <c r="O46" s="253"/>
      <c r="P46" s="379">
        <v>0</v>
      </c>
      <c r="Q46" s="252"/>
      <c r="R46" s="253"/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24000</v>
      </c>
    </row>
    <row r="47" spans="1:29" ht="14.25" x14ac:dyDescent="0.2">
      <c r="A47" s="385"/>
      <c r="B47" s="387"/>
      <c r="C47" s="388"/>
      <c r="D47" s="378" t="s">
        <v>198</v>
      </c>
      <c r="E47" s="252"/>
      <c r="F47" s="252"/>
      <c r="G47" s="252"/>
      <c r="H47" s="253"/>
      <c r="I47" s="235">
        <v>469451</v>
      </c>
      <c r="J47" s="235">
        <v>89316</v>
      </c>
      <c r="K47" s="379">
        <v>77360</v>
      </c>
      <c r="L47" s="253"/>
      <c r="M47" s="235">
        <v>0</v>
      </c>
      <c r="N47" s="379">
        <v>62190</v>
      </c>
      <c r="O47" s="253"/>
      <c r="P47" s="379">
        <v>763760</v>
      </c>
      <c r="Q47" s="252"/>
      <c r="R47" s="253"/>
      <c r="S47" s="235">
        <v>95225</v>
      </c>
      <c r="T47" s="235">
        <v>0</v>
      </c>
      <c r="U47" s="235">
        <v>32536</v>
      </c>
      <c r="V47" s="235">
        <v>0</v>
      </c>
      <c r="W47" s="235">
        <v>143100</v>
      </c>
      <c r="X47" s="235">
        <v>10230</v>
      </c>
      <c r="Y47" s="235">
        <v>152790</v>
      </c>
      <c r="Z47" s="235">
        <v>5000</v>
      </c>
      <c r="AA47" s="235">
        <v>0</v>
      </c>
      <c r="AB47" s="235">
        <v>0</v>
      </c>
      <c r="AC47" s="235">
        <v>1900958</v>
      </c>
    </row>
    <row r="48" spans="1:29" ht="14.25" x14ac:dyDescent="0.2">
      <c r="A48" s="385"/>
      <c r="B48" s="387"/>
      <c r="C48" s="388"/>
      <c r="D48" s="378" t="s">
        <v>199</v>
      </c>
      <c r="E48" s="252"/>
      <c r="F48" s="252"/>
      <c r="G48" s="252"/>
      <c r="H48" s="253"/>
      <c r="I48" s="235">
        <v>34769.18</v>
      </c>
      <c r="J48" s="235">
        <v>8670</v>
      </c>
      <c r="K48" s="379">
        <v>29700</v>
      </c>
      <c r="L48" s="253"/>
      <c r="M48" s="235">
        <v>0</v>
      </c>
      <c r="N48" s="379">
        <v>7350</v>
      </c>
      <c r="O48" s="253"/>
      <c r="P48" s="379">
        <v>0</v>
      </c>
      <c r="Q48" s="252"/>
      <c r="R48" s="253"/>
      <c r="S48" s="235">
        <v>0</v>
      </c>
      <c r="T48" s="235">
        <v>0</v>
      </c>
      <c r="U48" s="235">
        <v>12215</v>
      </c>
      <c r="V48" s="235">
        <v>0</v>
      </c>
      <c r="W48" s="235">
        <v>0</v>
      </c>
      <c r="X48" s="235">
        <v>0</v>
      </c>
      <c r="Y48" s="235">
        <v>0</v>
      </c>
      <c r="Z48" s="235">
        <v>0</v>
      </c>
      <c r="AA48" s="235">
        <v>0</v>
      </c>
      <c r="AB48" s="235">
        <v>0</v>
      </c>
      <c r="AC48" s="235">
        <v>92704.18</v>
      </c>
    </row>
    <row r="49" spans="1:29" ht="14.25" x14ac:dyDescent="0.2">
      <c r="A49" s="385"/>
      <c r="B49" s="389"/>
      <c r="C49" s="274"/>
      <c r="D49" s="383" t="s">
        <v>589</v>
      </c>
      <c r="E49" s="252"/>
      <c r="F49" s="252"/>
      <c r="G49" s="252"/>
      <c r="H49" s="253"/>
      <c r="I49" s="236">
        <v>535020.18000000005</v>
      </c>
      <c r="J49" s="236">
        <v>113646</v>
      </c>
      <c r="K49" s="384">
        <v>127060</v>
      </c>
      <c r="L49" s="253"/>
      <c r="M49" s="236">
        <v>13600</v>
      </c>
      <c r="N49" s="384">
        <v>95385.61</v>
      </c>
      <c r="O49" s="253"/>
      <c r="P49" s="384">
        <v>763760</v>
      </c>
      <c r="Q49" s="252"/>
      <c r="R49" s="253"/>
      <c r="S49" s="236">
        <v>95225</v>
      </c>
      <c r="T49" s="236">
        <v>0</v>
      </c>
      <c r="U49" s="236">
        <v>91908.5</v>
      </c>
      <c r="V49" s="236">
        <v>0</v>
      </c>
      <c r="W49" s="236">
        <v>143100</v>
      </c>
      <c r="X49" s="236">
        <v>10230</v>
      </c>
      <c r="Y49" s="236">
        <v>152790</v>
      </c>
      <c r="Z49" s="236">
        <v>5000</v>
      </c>
      <c r="AA49" s="236">
        <v>5400</v>
      </c>
      <c r="AB49" s="236">
        <v>0</v>
      </c>
      <c r="AC49" s="236">
        <v>2152125.29</v>
      </c>
    </row>
    <row r="50" spans="1:29" ht="14.25" x14ac:dyDescent="0.2">
      <c r="A50" s="385"/>
      <c r="B50" s="378" t="s">
        <v>586</v>
      </c>
      <c r="C50" s="271"/>
      <c r="D50" s="378" t="s">
        <v>198</v>
      </c>
      <c r="E50" s="252"/>
      <c r="F50" s="252"/>
      <c r="G50" s="252"/>
      <c r="H50" s="253"/>
      <c r="I50" s="235">
        <v>0</v>
      </c>
      <c r="J50" s="235">
        <v>0</v>
      </c>
      <c r="K50" s="379">
        <v>0</v>
      </c>
      <c r="L50" s="253"/>
      <c r="M50" s="235">
        <v>0</v>
      </c>
      <c r="N50" s="379">
        <v>0</v>
      </c>
      <c r="O50" s="253"/>
      <c r="P50" s="379">
        <v>0</v>
      </c>
      <c r="Q50" s="252"/>
      <c r="R50" s="253"/>
      <c r="S50" s="235">
        <v>0</v>
      </c>
      <c r="T50" s="235">
        <v>0</v>
      </c>
      <c r="U50" s="235">
        <v>0</v>
      </c>
      <c r="V50" s="235">
        <v>0</v>
      </c>
      <c r="W50" s="235">
        <v>26000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26000</v>
      </c>
    </row>
    <row r="51" spans="1:29" ht="14.25" x14ac:dyDescent="0.2">
      <c r="A51" s="385"/>
      <c r="B51" s="389"/>
      <c r="C51" s="274"/>
      <c r="D51" s="383" t="s">
        <v>590</v>
      </c>
      <c r="E51" s="252"/>
      <c r="F51" s="252"/>
      <c r="G51" s="252"/>
      <c r="H51" s="253"/>
      <c r="I51" s="236">
        <v>0</v>
      </c>
      <c r="J51" s="236">
        <v>0</v>
      </c>
      <c r="K51" s="384">
        <v>0</v>
      </c>
      <c r="L51" s="253"/>
      <c r="M51" s="236">
        <v>0</v>
      </c>
      <c r="N51" s="384">
        <v>0</v>
      </c>
      <c r="O51" s="253"/>
      <c r="P51" s="384">
        <v>0</v>
      </c>
      <c r="Q51" s="252"/>
      <c r="R51" s="253"/>
      <c r="S51" s="236">
        <v>0</v>
      </c>
      <c r="T51" s="236">
        <v>0</v>
      </c>
      <c r="U51" s="236">
        <v>0</v>
      </c>
      <c r="V51" s="236">
        <v>0</v>
      </c>
      <c r="W51" s="236">
        <v>26000</v>
      </c>
      <c r="X51" s="236">
        <v>0</v>
      </c>
      <c r="Y51" s="236">
        <v>0</v>
      </c>
      <c r="Z51" s="236">
        <v>0</v>
      </c>
      <c r="AA51" s="236">
        <v>0</v>
      </c>
      <c r="AB51" s="236">
        <v>0</v>
      </c>
      <c r="AC51" s="236">
        <v>26000</v>
      </c>
    </row>
    <row r="52" spans="1:29" ht="14.25" x14ac:dyDescent="0.2">
      <c r="A52" s="386"/>
      <c r="B52" s="401" t="s">
        <v>591</v>
      </c>
      <c r="C52" s="252"/>
      <c r="D52" s="252"/>
      <c r="E52" s="252"/>
      <c r="F52" s="252"/>
      <c r="G52" s="252"/>
      <c r="H52" s="253"/>
      <c r="I52" s="237">
        <v>535020.18000000005</v>
      </c>
      <c r="J52" s="237">
        <v>113646</v>
      </c>
      <c r="K52" s="400">
        <v>127060</v>
      </c>
      <c r="L52" s="253"/>
      <c r="M52" s="237">
        <v>13600</v>
      </c>
      <c r="N52" s="400">
        <v>95385.61</v>
      </c>
      <c r="O52" s="253"/>
      <c r="P52" s="400">
        <v>763760</v>
      </c>
      <c r="Q52" s="252"/>
      <c r="R52" s="253"/>
      <c r="S52" s="237">
        <v>95225</v>
      </c>
      <c r="T52" s="237">
        <v>0</v>
      </c>
      <c r="U52" s="237">
        <v>91908.5</v>
      </c>
      <c r="V52" s="237">
        <v>0</v>
      </c>
      <c r="W52" s="237">
        <v>169100</v>
      </c>
      <c r="X52" s="237">
        <v>10230</v>
      </c>
      <c r="Y52" s="237">
        <v>152790</v>
      </c>
      <c r="Z52" s="237">
        <v>5000</v>
      </c>
      <c r="AA52" s="237">
        <v>5400</v>
      </c>
      <c r="AB52" s="237">
        <v>0</v>
      </c>
      <c r="AC52" s="237">
        <v>2178125.29</v>
      </c>
    </row>
    <row r="53" spans="1:29" ht="14.25" x14ac:dyDescent="0.2">
      <c r="A53" s="378" t="s">
        <v>5</v>
      </c>
      <c r="B53" s="378" t="s">
        <v>585</v>
      </c>
      <c r="C53" s="271"/>
      <c r="D53" s="378" t="s">
        <v>200</v>
      </c>
      <c r="E53" s="252"/>
      <c r="F53" s="252"/>
      <c r="G53" s="252"/>
      <c r="H53" s="253"/>
      <c r="I53" s="235">
        <v>82217</v>
      </c>
      <c r="J53" s="235">
        <v>64500</v>
      </c>
      <c r="K53" s="379">
        <v>0</v>
      </c>
      <c r="L53" s="253"/>
      <c r="M53" s="235">
        <v>0</v>
      </c>
      <c r="N53" s="379">
        <v>24521</v>
      </c>
      <c r="O53" s="253"/>
      <c r="P53" s="379">
        <v>0</v>
      </c>
      <c r="Q53" s="252"/>
      <c r="R53" s="253"/>
      <c r="S53" s="235">
        <v>0</v>
      </c>
      <c r="T53" s="235">
        <v>0</v>
      </c>
      <c r="U53" s="235">
        <v>30000</v>
      </c>
      <c r="V53" s="235">
        <v>0</v>
      </c>
      <c r="W53" s="235">
        <v>0</v>
      </c>
      <c r="X53" s="235">
        <v>0</v>
      </c>
      <c r="Y53" s="235">
        <v>0</v>
      </c>
      <c r="Z53" s="235">
        <v>0</v>
      </c>
      <c r="AA53" s="235">
        <v>0</v>
      </c>
      <c r="AB53" s="235">
        <v>0</v>
      </c>
      <c r="AC53" s="235">
        <v>201238</v>
      </c>
    </row>
    <row r="54" spans="1:29" ht="14.25" x14ac:dyDescent="0.2">
      <c r="A54" s="385"/>
      <c r="B54" s="387"/>
      <c r="C54" s="388"/>
      <c r="D54" s="378" t="s">
        <v>219</v>
      </c>
      <c r="E54" s="252"/>
      <c r="F54" s="252"/>
      <c r="G54" s="252"/>
      <c r="H54" s="253"/>
      <c r="I54" s="235">
        <v>28785</v>
      </c>
      <c r="J54" s="235">
        <v>0</v>
      </c>
      <c r="K54" s="379">
        <v>0</v>
      </c>
      <c r="L54" s="253"/>
      <c r="M54" s="235">
        <v>0</v>
      </c>
      <c r="N54" s="379">
        <v>20000</v>
      </c>
      <c r="O54" s="253"/>
      <c r="P54" s="379">
        <v>0</v>
      </c>
      <c r="Q54" s="252"/>
      <c r="R54" s="253"/>
      <c r="S54" s="235">
        <v>0</v>
      </c>
      <c r="T54" s="235">
        <v>0</v>
      </c>
      <c r="U54" s="235">
        <v>70000</v>
      </c>
      <c r="V54" s="235">
        <v>0</v>
      </c>
      <c r="W54" s="235">
        <v>0</v>
      </c>
      <c r="X54" s="235">
        <v>0</v>
      </c>
      <c r="Y54" s="235">
        <v>0</v>
      </c>
      <c r="Z54" s="235">
        <v>0</v>
      </c>
      <c r="AA54" s="235">
        <v>0</v>
      </c>
      <c r="AB54" s="235">
        <v>0</v>
      </c>
      <c r="AC54" s="235">
        <v>118785</v>
      </c>
    </row>
    <row r="55" spans="1:29" ht="14.25" x14ac:dyDescent="0.2">
      <c r="A55" s="385"/>
      <c r="B55" s="387"/>
      <c r="C55" s="388"/>
      <c r="D55" s="378" t="s">
        <v>249</v>
      </c>
      <c r="E55" s="252"/>
      <c r="F55" s="252"/>
      <c r="G55" s="252"/>
      <c r="H55" s="253"/>
      <c r="I55" s="235">
        <v>12000</v>
      </c>
      <c r="J55" s="235">
        <v>0</v>
      </c>
      <c r="K55" s="379">
        <v>0</v>
      </c>
      <c r="L55" s="253"/>
      <c r="M55" s="235">
        <v>0</v>
      </c>
      <c r="N55" s="379">
        <v>0</v>
      </c>
      <c r="O55" s="253"/>
      <c r="P55" s="379">
        <v>0</v>
      </c>
      <c r="Q55" s="252"/>
      <c r="R55" s="253"/>
      <c r="S55" s="235">
        <v>0</v>
      </c>
      <c r="T55" s="235"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v>0</v>
      </c>
      <c r="Z55" s="235">
        <v>0</v>
      </c>
      <c r="AA55" s="235">
        <v>0</v>
      </c>
      <c r="AB55" s="235">
        <v>0</v>
      </c>
      <c r="AC55" s="235">
        <v>12000</v>
      </c>
    </row>
    <row r="56" spans="1:29" ht="14.25" x14ac:dyDescent="0.2">
      <c r="A56" s="385"/>
      <c r="B56" s="387"/>
      <c r="C56" s="388"/>
      <c r="D56" s="378" t="s">
        <v>220</v>
      </c>
      <c r="E56" s="252"/>
      <c r="F56" s="252"/>
      <c r="G56" s="252"/>
      <c r="H56" s="253"/>
      <c r="I56" s="235">
        <v>0</v>
      </c>
      <c r="J56" s="235">
        <v>0</v>
      </c>
      <c r="K56" s="379">
        <v>0</v>
      </c>
      <c r="L56" s="253"/>
      <c r="M56" s="235">
        <v>0</v>
      </c>
      <c r="N56" s="379">
        <v>0</v>
      </c>
      <c r="O56" s="253"/>
      <c r="P56" s="379">
        <v>949856.9</v>
      </c>
      <c r="Q56" s="252"/>
      <c r="R56" s="253"/>
      <c r="S56" s="235">
        <v>0</v>
      </c>
      <c r="T56" s="235">
        <v>0</v>
      </c>
      <c r="U56" s="235">
        <v>0</v>
      </c>
      <c r="V56" s="235">
        <v>0</v>
      </c>
      <c r="W56" s="235">
        <v>0</v>
      </c>
      <c r="X56" s="235">
        <v>0</v>
      </c>
      <c r="Y56" s="235">
        <v>0</v>
      </c>
      <c r="Z56" s="235">
        <v>0</v>
      </c>
      <c r="AA56" s="235">
        <v>0</v>
      </c>
      <c r="AB56" s="235">
        <v>0</v>
      </c>
      <c r="AC56" s="235">
        <v>949856.9</v>
      </c>
    </row>
    <row r="57" spans="1:29" ht="14.25" x14ac:dyDescent="0.2">
      <c r="A57" s="385"/>
      <c r="B57" s="387"/>
      <c r="C57" s="388"/>
      <c r="D57" s="378" t="s">
        <v>221</v>
      </c>
      <c r="E57" s="252"/>
      <c r="F57" s="252"/>
      <c r="G57" s="252"/>
      <c r="H57" s="253"/>
      <c r="I57" s="235">
        <v>10000</v>
      </c>
      <c r="J57" s="235">
        <v>0</v>
      </c>
      <c r="K57" s="379">
        <v>0</v>
      </c>
      <c r="L57" s="253"/>
      <c r="M57" s="235">
        <v>0</v>
      </c>
      <c r="N57" s="379">
        <v>20000</v>
      </c>
      <c r="O57" s="253"/>
      <c r="P57" s="379">
        <v>0</v>
      </c>
      <c r="Q57" s="252"/>
      <c r="R57" s="253"/>
      <c r="S57" s="235">
        <v>0</v>
      </c>
      <c r="T57" s="235">
        <v>155000</v>
      </c>
      <c r="U57" s="235">
        <v>300000</v>
      </c>
      <c r="V57" s="235">
        <v>0</v>
      </c>
      <c r="W57" s="235">
        <v>0</v>
      </c>
      <c r="X57" s="235">
        <v>0</v>
      </c>
      <c r="Y57" s="235">
        <v>0</v>
      </c>
      <c r="Z57" s="235">
        <v>0</v>
      </c>
      <c r="AA57" s="235">
        <v>0</v>
      </c>
      <c r="AB57" s="235">
        <v>0</v>
      </c>
      <c r="AC57" s="235">
        <v>485000</v>
      </c>
    </row>
    <row r="58" spans="1:29" ht="14.25" x14ac:dyDescent="0.2">
      <c r="A58" s="385"/>
      <c r="B58" s="387"/>
      <c r="C58" s="388"/>
      <c r="D58" s="378" t="s">
        <v>222</v>
      </c>
      <c r="E58" s="252"/>
      <c r="F58" s="252"/>
      <c r="G58" s="252"/>
      <c r="H58" s="253"/>
      <c r="I58" s="235">
        <v>20000</v>
      </c>
      <c r="J58" s="235">
        <v>0</v>
      </c>
      <c r="K58" s="379">
        <v>20000</v>
      </c>
      <c r="L58" s="253"/>
      <c r="M58" s="235">
        <v>0</v>
      </c>
      <c r="N58" s="379">
        <v>0</v>
      </c>
      <c r="O58" s="253"/>
      <c r="P58" s="379">
        <v>0</v>
      </c>
      <c r="Q58" s="252"/>
      <c r="R58" s="253"/>
      <c r="S58" s="235">
        <v>0</v>
      </c>
      <c r="T58" s="235">
        <v>0</v>
      </c>
      <c r="U58" s="235">
        <v>20000</v>
      </c>
      <c r="V58" s="235">
        <v>0</v>
      </c>
      <c r="W58" s="235">
        <v>0</v>
      </c>
      <c r="X58" s="235">
        <v>0</v>
      </c>
      <c r="Y58" s="235">
        <v>0</v>
      </c>
      <c r="Z58" s="235">
        <v>0</v>
      </c>
      <c r="AA58" s="235">
        <v>0</v>
      </c>
      <c r="AB58" s="235">
        <v>0</v>
      </c>
      <c r="AC58" s="235">
        <v>60000</v>
      </c>
    </row>
    <row r="59" spans="1:29" ht="14.25" x14ac:dyDescent="0.2">
      <c r="A59" s="385"/>
      <c r="B59" s="387"/>
      <c r="C59" s="388"/>
      <c r="D59" s="378" t="s">
        <v>223</v>
      </c>
      <c r="E59" s="252"/>
      <c r="F59" s="252"/>
      <c r="G59" s="252"/>
      <c r="H59" s="253"/>
      <c r="I59" s="235">
        <v>0</v>
      </c>
      <c r="J59" s="235">
        <v>0</v>
      </c>
      <c r="K59" s="379">
        <v>0</v>
      </c>
      <c r="L59" s="253"/>
      <c r="M59" s="235">
        <v>10000</v>
      </c>
      <c r="N59" s="379">
        <v>0</v>
      </c>
      <c r="O59" s="253"/>
      <c r="P59" s="379">
        <v>0</v>
      </c>
      <c r="Q59" s="252"/>
      <c r="R59" s="253"/>
      <c r="S59" s="235">
        <v>0</v>
      </c>
      <c r="T59" s="235">
        <v>0</v>
      </c>
      <c r="U59" s="235">
        <v>0</v>
      </c>
      <c r="V59" s="235">
        <v>0</v>
      </c>
      <c r="W59" s="235">
        <v>0</v>
      </c>
      <c r="X59" s="235">
        <v>0</v>
      </c>
      <c r="Y59" s="235">
        <v>0</v>
      </c>
      <c r="Z59" s="235">
        <v>0</v>
      </c>
      <c r="AA59" s="235">
        <v>0</v>
      </c>
      <c r="AB59" s="235">
        <v>0</v>
      </c>
      <c r="AC59" s="235">
        <v>10000</v>
      </c>
    </row>
    <row r="60" spans="1:29" ht="14.25" x14ac:dyDescent="0.2">
      <c r="A60" s="385"/>
      <c r="B60" s="387"/>
      <c r="C60" s="388"/>
      <c r="D60" s="378" t="s">
        <v>224</v>
      </c>
      <c r="E60" s="252"/>
      <c r="F60" s="252"/>
      <c r="G60" s="252"/>
      <c r="H60" s="253"/>
      <c r="I60" s="235">
        <v>0</v>
      </c>
      <c r="J60" s="235">
        <v>0</v>
      </c>
      <c r="K60" s="379">
        <v>0</v>
      </c>
      <c r="L60" s="253"/>
      <c r="M60" s="235">
        <v>0</v>
      </c>
      <c r="N60" s="379">
        <v>10000</v>
      </c>
      <c r="O60" s="253"/>
      <c r="P60" s="379">
        <v>0</v>
      </c>
      <c r="Q60" s="252"/>
      <c r="R60" s="253"/>
      <c r="S60" s="235">
        <v>0</v>
      </c>
      <c r="T60" s="235">
        <v>0</v>
      </c>
      <c r="U60" s="235">
        <v>0</v>
      </c>
      <c r="V60" s="235">
        <v>0</v>
      </c>
      <c r="W60" s="235">
        <v>0</v>
      </c>
      <c r="X60" s="235">
        <v>0</v>
      </c>
      <c r="Y60" s="235">
        <v>0</v>
      </c>
      <c r="Z60" s="235">
        <v>30000</v>
      </c>
      <c r="AA60" s="235">
        <v>0</v>
      </c>
      <c r="AB60" s="235">
        <v>0</v>
      </c>
      <c r="AC60" s="235">
        <v>40000</v>
      </c>
    </row>
    <row r="61" spans="1:29" ht="14.25" x14ac:dyDescent="0.2">
      <c r="A61" s="385"/>
      <c r="B61" s="387"/>
      <c r="C61" s="388"/>
      <c r="D61" s="378" t="s">
        <v>225</v>
      </c>
      <c r="E61" s="252"/>
      <c r="F61" s="252"/>
      <c r="G61" s="252"/>
      <c r="H61" s="253"/>
      <c r="I61" s="235">
        <v>10000</v>
      </c>
      <c r="J61" s="235">
        <v>0</v>
      </c>
      <c r="K61" s="379">
        <v>0</v>
      </c>
      <c r="L61" s="253"/>
      <c r="M61" s="235">
        <v>0</v>
      </c>
      <c r="N61" s="379">
        <v>0</v>
      </c>
      <c r="O61" s="253"/>
      <c r="P61" s="379">
        <v>0</v>
      </c>
      <c r="Q61" s="252"/>
      <c r="R61" s="253"/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10000</v>
      </c>
    </row>
    <row r="62" spans="1:29" ht="14.25" x14ac:dyDescent="0.2">
      <c r="A62" s="385"/>
      <c r="B62" s="387"/>
      <c r="C62" s="388"/>
      <c r="D62" s="378" t="s">
        <v>226</v>
      </c>
      <c r="E62" s="252"/>
      <c r="F62" s="252"/>
      <c r="G62" s="252"/>
      <c r="H62" s="253"/>
      <c r="I62" s="235">
        <v>0</v>
      </c>
      <c r="J62" s="235">
        <v>0</v>
      </c>
      <c r="K62" s="379">
        <v>0</v>
      </c>
      <c r="L62" s="253"/>
      <c r="M62" s="235">
        <v>100</v>
      </c>
      <c r="N62" s="379">
        <v>0</v>
      </c>
      <c r="O62" s="253"/>
      <c r="P62" s="379">
        <v>0</v>
      </c>
      <c r="Q62" s="252"/>
      <c r="R62" s="253"/>
      <c r="S62" s="235">
        <v>0</v>
      </c>
      <c r="T62" s="235">
        <v>0</v>
      </c>
      <c r="U62" s="235">
        <v>0</v>
      </c>
      <c r="V62" s="235">
        <v>0</v>
      </c>
      <c r="W62" s="235">
        <v>0</v>
      </c>
      <c r="X62" s="235">
        <v>0</v>
      </c>
      <c r="Y62" s="235">
        <v>0</v>
      </c>
      <c r="Z62" s="235">
        <v>0</v>
      </c>
      <c r="AA62" s="235">
        <v>0</v>
      </c>
      <c r="AB62" s="235">
        <v>0</v>
      </c>
      <c r="AC62" s="235">
        <v>100</v>
      </c>
    </row>
    <row r="63" spans="1:29" ht="14.25" x14ac:dyDescent="0.2">
      <c r="A63" s="385"/>
      <c r="B63" s="387"/>
      <c r="C63" s="388"/>
      <c r="D63" s="378" t="s">
        <v>227</v>
      </c>
      <c r="E63" s="252"/>
      <c r="F63" s="252"/>
      <c r="G63" s="252"/>
      <c r="H63" s="253"/>
      <c r="I63" s="235">
        <v>43075</v>
      </c>
      <c r="J63" s="235">
        <v>21940</v>
      </c>
      <c r="K63" s="379">
        <v>0</v>
      </c>
      <c r="L63" s="253"/>
      <c r="M63" s="235">
        <v>0</v>
      </c>
      <c r="N63" s="379">
        <v>10702</v>
      </c>
      <c r="O63" s="253"/>
      <c r="P63" s="379">
        <v>0</v>
      </c>
      <c r="Q63" s="252"/>
      <c r="R63" s="253"/>
      <c r="S63" s="235">
        <v>0</v>
      </c>
      <c r="T63" s="235">
        <v>0</v>
      </c>
      <c r="U63" s="235">
        <v>25000</v>
      </c>
      <c r="V63" s="235">
        <v>0</v>
      </c>
      <c r="W63" s="235">
        <v>0</v>
      </c>
      <c r="X63" s="235">
        <v>0</v>
      </c>
      <c r="Y63" s="235">
        <v>0</v>
      </c>
      <c r="Z63" s="235">
        <v>0</v>
      </c>
      <c r="AA63" s="235">
        <v>0</v>
      </c>
      <c r="AB63" s="235">
        <v>0</v>
      </c>
      <c r="AC63" s="235">
        <v>100717</v>
      </c>
    </row>
    <row r="64" spans="1:29" ht="14.25" x14ac:dyDescent="0.2">
      <c r="A64" s="385"/>
      <c r="B64" s="387"/>
      <c r="C64" s="388"/>
      <c r="D64" s="378" t="s">
        <v>228</v>
      </c>
      <c r="E64" s="252"/>
      <c r="F64" s="252"/>
      <c r="G64" s="252"/>
      <c r="H64" s="253"/>
      <c r="I64" s="235">
        <v>0</v>
      </c>
      <c r="J64" s="235">
        <v>0</v>
      </c>
      <c r="K64" s="379">
        <v>0</v>
      </c>
      <c r="L64" s="253"/>
      <c r="M64" s="235">
        <v>750</v>
      </c>
      <c r="N64" s="379">
        <v>0</v>
      </c>
      <c r="O64" s="253"/>
      <c r="P64" s="379">
        <v>0</v>
      </c>
      <c r="Q64" s="252"/>
      <c r="R64" s="253"/>
      <c r="S64" s="235">
        <v>0</v>
      </c>
      <c r="T64" s="235">
        <v>0</v>
      </c>
      <c r="U64" s="235">
        <v>0</v>
      </c>
      <c r="V64" s="235">
        <v>0</v>
      </c>
      <c r="W64" s="235">
        <v>0</v>
      </c>
      <c r="X64" s="235">
        <v>0</v>
      </c>
      <c r="Y64" s="235">
        <v>0</v>
      </c>
      <c r="Z64" s="235">
        <v>0</v>
      </c>
      <c r="AA64" s="235">
        <v>93590</v>
      </c>
      <c r="AB64" s="235">
        <v>0</v>
      </c>
      <c r="AC64" s="235">
        <v>94340</v>
      </c>
    </row>
    <row r="65" spans="1:29" ht="14.25" x14ac:dyDescent="0.2">
      <c r="A65" s="385"/>
      <c r="B65" s="389"/>
      <c r="C65" s="274"/>
      <c r="D65" s="383" t="s">
        <v>589</v>
      </c>
      <c r="E65" s="252"/>
      <c r="F65" s="252"/>
      <c r="G65" s="252"/>
      <c r="H65" s="253"/>
      <c r="I65" s="236">
        <v>206077</v>
      </c>
      <c r="J65" s="236">
        <v>86440</v>
      </c>
      <c r="K65" s="384">
        <v>20000</v>
      </c>
      <c r="L65" s="253"/>
      <c r="M65" s="236">
        <v>10850</v>
      </c>
      <c r="N65" s="384">
        <v>85223</v>
      </c>
      <c r="O65" s="253"/>
      <c r="P65" s="384">
        <v>949856.9</v>
      </c>
      <c r="Q65" s="252"/>
      <c r="R65" s="253"/>
      <c r="S65" s="236">
        <v>0</v>
      </c>
      <c r="T65" s="236">
        <v>155000</v>
      </c>
      <c r="U65" s="236">
        <v>445000</v>
      </c>
      <c r="V65" s="236">
        <v>0</v>
      </c>
      <c r="W65" s="236">
        <v>0</v>
      </c>
      <c r="X65" s="236">
        <v>0</v>
      </c>
      <c r="Y65" s="236">
        <v>0</v>
      </c>
      <c r="Z65" s="236">
        <v>30000</v>
      </c>
      <c r="AA65" s="236">
        <v>93590</v>
      </c>
      <c r="AB65" s="236">
        <v>0</v>
      </c>
      <c r="AC65" s="236">
        <v>2082036.9</v>
      </c>
    </row>
    <row r="66" spans="1:29" ht="14.25" x14ac:dyDescent="0.2">
      <c r="A66" s="385"/>
      <c r="B66" s="378" t="s">
        <v>586</v>
      </c>
      <c r="C66" s="271"/>
      <c r="D66" s="378" t="s">
        <v>147</v>
      </c>
      <c r="E66" s="252"/>
      <c r="F66" s="252"/>
      <c r="G66" s="252"/>
      <c r="H66" s="253"/>
      <c r="I66" s="235">
        <v>0</v>
      </c>
      <c r="J66" s="235">
        <v>0</v>
      </c>
      <c r="K66" s="379">
        <v>0</v>
      </c>
      <c r="L66" s="253"/>
      <c r="M66" s="235">
        <v>0</v>
      </c>
      <c r="N66" s="379">
        <v>230000</v>
      </c>
      <c r="O66" s="253"/>
      <c r="P66" s="379">
        <v>0</v>
      </c>
      <c r="Q66" s="252"/>
      <c r="R66" s="253"/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230000</v>
      </c>
    </row>
    <row r="67" spans="1:29" ht="14.25" x14ac:dyDescent="0.2">
      <c r="A67" s="385"/>
      <c r="B67" s="389"/>
      <c r="C67" s="274"/>
      <c r="D67" s="383" t="s">
        <v>590</v>
      </c>
      <c r="E67" s="252"/>
      <c r="F67" s="252"/>
      <c r="G67" s="252"/>
      <c r="H67" s="253"/>
      <c r="I67" s="236">
        <v>0</v>
      </c>
      <c r="J67" s="236">
        <v>0</v>
      </c>
      <c r="K67" s="384">
        <v>0</v>
      </c>
      <c r="L67" s="253"/>
      <c r="M67" s="236">
        <v>0</v>
      </c>
      <c r="N67" s="384">
        <v>230000</v>
      </c>
      <c r="O67" s="253"/>
      <c r="P67" s="384">
        <v>0</v>
      </c>
      <c r="Q67" s="252"/>
      <c r="R67" s="253"/>
      <c r="S67" s="236">
        <v>0</v>
      </c>
      <c r="T67" s="236">
        <v>0</v>
      </c>
      <c r="U67" s="236">
        <v>0</v>
      </c>
      <c r="V67" s="236">
        <v>0</v>
      </c>
      <c r="W67" s="236">
        <v>0</v>
      </c>
      <c r="X67" s="236">
        <v>0</v>
      </c>
      <c r="Y67" s="236">
        <v>0</v>
      </c>
      <c r="Z67" s="236">
        <v>0</v>
      </c>
      <c r="AA67" s="236">
        <v>0</v>
      </c>
      <c r="AB67" s="236">
        <v>0</v>
      </c>
      <c r="AC67" s="236">
        <v>230000</v>
      </c>
    </row>
    <row r="68" spans="1:29" ht="14.25" x14ac:dyDescent="0.2">
      <c r="A68" s="386"/>
      <c r="B68" s="401" t="s">
        <v>591</v>
      </c>
      <c r="C68" s="252"/>
      <c r="D68" s="252"/>
      <c r="E68" s="252"/>
      <c r="F68" s="252"/>
      <c r="G68" s="252"/>
      <c r="H68" s="253"/>
      <c r="I68" s="237">
        <v>206077</v>
      </c>
      <c r="J68" s="237">
        <v>86440</v>
      </c>
      <c r="K68" s="400">
        <v>20000</v>
      </c>
      <c r="L68" s="253"/>
      <c r="M68" s="237">
        <v>10850</v>
      </c>
      <c r="N68" s="400">
        <v>315223</v>
      </c>
      <c r="O68" s="253"/>
      <c r="P68" s="400">
        <v>949856.9</v>
      </c>
      <c r="Q68" s="252"/>
      <c r="R68" s="253"/>
      <c r="S68" s="237">
        <v>0</v>
      </c>
      <c r="T68" s="237">
        <v>155000</v>
      </c>
      <c r="U68" s="237">
        <v>445000</v>
      </c>
      <c r="V68" s="237">
        <v>0</v>
      </c>
      <c r="W68" s="237">
        <v>0</v>
      </c>
      <c r="X68" s="237">
        <v>0</v>
      </c>
      <c r="Y68" s="237">
        <v>0</v>
      </c>
      <c r="Z68" s="237">
        <v>30000</v>
      </c>
      <c r="AA68" s="237">
        <v>93590</v>
      </c>
      <c r="AB68" s="237">
        <v>0</v>
      </c>
      <c r="AC68" s="237">
        <v>2312036.9</v>
      </c>
    </row>
    <row r="69" spans="1:29" ht="14.25" x14ac:dyDescent="0.2">
      <c r="A69" s="378" t="s">
        <v>6</v>
      </c>
      <c r="B69" s="378" t="s">
        <v>585</v>
      </c>
      <c r="C69" s="271"/>
      <c r="D69" s="378" t="s">
        <v>201</v>
      </c>
      <c r="E69" s="252"/>
      <c r="F69" s="252"/>
      <c r="G69" s="252"/>
      <c r="H69" s="253"/>
      <c r="I69" s="235">
        <v>78420.800000000003</v>
      </c>
      <c r="J69" s="235">
        <v>0</v>
      </c>
      <c r="K69" s="379">
        <v>0</v>
      </c>
      <c r="L69" s="253"/>
      <c r="M69" s="235">
        <v>0</v>
      </c>
      <c r="N69" s="379">
        <v>8250.16</v>
      </c>
      <c r="O69" s="253"/>
      <c r="P69" s="379">
        <v>0</v>
      </c>
      <c r="Q69" s="252"/>
      <c r="R69" s="253"/>
      <c r="S69" s="235">
        <v>0</v>
      </c>
      <c r="T69" s="235">
        <v>0</v>
      </c>
      <c r="U69" s="235">
        <v>0</v>
      </c>
      <c r="V69" s="235">
        <v>0</v>
      </c>
      <c r="W69" s="235">
        <v>0</v>
      </c>
      <c r="X69" s="235">
        <v>0</v>
      </c>
      <c r="Y69" s="235">
        <v>0</v>
      </c>
      <c r="Z69" s="235">
        <v>0</v>
      </c>
      <c r="AA69" s="235">
        <v>263756.40000000002</v>
      </c>
      <c r="AB69" s="235">
        <v>0</v>
      </c>
      <c r="AC69" s="235">
        <v>350427.36</v>
      </c>
    </row>
    <row r="70" spans="1:29" ht="14.25" x14ac:dyDescent="0.2">
      <c r="A70" s="385"/>
      <c r="B70" s="387"/>
      <c r="C70" s="388"/>
      <c r="D70" s="378" t="s">
        <v>202</v>
      </c>
      <c r="E70" s="252"/>
      <c r="F70" s="252"/>
      <c r="G70" s="252"/>
      <c r="H70" s="253"/>
      <c r="I70" s="235">
        <v>12437.17</v>
      </c>
      <c r="J70" s="235">
        <v>0</v>
      </c>
      <c r="K70" s="379">
        <v>0</v>
      </c>
      <c r="L70" s="253"/>
      <c r="M70" s="235">
        <v>3706.37</v>
      </c>
      <c r="N70" s="379">
        <v>0</v>
      </c>
      <c r="O70" s="253"/>
      <c r="P70" s="379">
        <v>0</v>
      </c>
      <c r="Q70" s="252"/>
      <c r="R70" s="253"/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16143.54</v>
      </c>
    </row>
    <row r="71" spans="1:29" ht="14.25" x14ac:dyDescent="0.2">
      <c r="A71" s="385"/>
      <c r="B71" s="387"/>
      <c r="C71" s="388"/>
      <c r="D71" s="378" t="s">
        <v>203</v>
      </c>
      <c r="E71" s="252"/>
      <c r="F71" s="252"/>
      <c r="G71" s="252"/>
      <c r="H71" s="253"/>
      <c r="I71" s="235">
        <v>10000</v>
      </c>
      <c r="J71" s="235">
        <v>7044</v>
      </c>
      <c r="K71" s="379">
        <v>0</v>
      </c>
      <c r="L71" s="253"/>
      <c r="M71" s="235">
        <v>0</v>
      </c>
      <c r="N71" s="379">
        <v>10000</v>
      </c>
      <c r="O71" s="253"/>
      <c r="P71" s="379">
        <v>0</v>
      </c>
      <c r="Q71" s="252"/>
      <c r="R71" s="253"/>
      <c r="S71" s="235">
        <v>0</v>
      </c>
      <c r="T71" s="235">
        <v>0</v>
      </c>
      <c r="U71" s="235">
        <v>0</v>
      </c>
      <c r="V71" s="235">
        <v>0</v>
      </c>
      <c r="W71" s="235">
        <v>0</v>
      </c>
      <c r="X71" s="235">
        <v>0</v>
      </c>
      <c r="Y71" s="235">
        <v>0</v>
      </c>
      <c r="Z71" s="235">
        <v>0</v>
      </c>
      <c r="AA71" s="235">
        <v>0</v>
      </c>
      <c r="AB71" s="235">
        <v>0</v>
      </c>
      <c r="AC71" s="235">
        <v>27044</v>
      </c>
    </row>
    <row r="72" spans="1:29" ht="14.25" x14ac:dyDescent="0.2">
      <c r="A72" s="385"/>
      <c r="B72" s="387"/>
      <c r="C72" s="388"/>
      <c r="D72" s="378" t="s">
        <v>229</v>
      </c>
      <c r="E72" s="252"/>
      <c r="F72" s="252"/>
      <c r="G72" s="252"/>
      <c r="H72" s="253"/>
      <c r="I72" s="235">
        <v>281.62</v>
      </c>
      <c r="J72" s="235">
        <v>0</v>
      </c>
      <c r="K72" s="379">
        <v>0</v>
      </c>
      <c r="L72" s="253"/>
      <c r="M72" s="235">
        <v>0</v>
      </c>
      <c r="N72" s="379">
        <v>0</v>
      </c>
      <c r="O72" s="253"/>
      <c r="P72" s="379">
        <v>0</v>
      </c>
      <c r="Q72" s="252"/>
      <c r="R72" s="253"/>
      <c r="S72" s="235">
        <v>0</v>
      </c>
      <c r="T72" s="235">
        <v>0</v>
      </c>
      <c r="U72" s="235">
        <v>0</v>
      </c>
      <c r="V72" s="235">
        <v>0</v>
      </c>
      <c r="W72" s="235">
        <v>0</v>
      </c>
      <c r="X72" s="235">
        <v>0</v>
      </c>
      <c r="Y72" s="235">
        <v>0</v>
      </c>
      <c r="Z72" s="235">
        <v>0</v>
      </c>
      <c r="AA72" s="235">
        <v>0</v>
      </c>
      <c r="AB72" s="235">
        <v>0</v>
      </c>
      <c r="AC72" s="235">
        <v>281.62</v>
      </c>
    </row>
    <row r="73" spans="1:29" ht="14.25" x14ac:dyDescent="0.2">
      <c r="A73" s="385"/>
      <c r="B73" s="389"/>
      <c r="C73" s="274"/>
      <c r="D73" s="383" t="s">
        <v>589</v>
      </c>
      <c r="E73" s="252"/>
      <c r="F73" s="252"/>
      <c r="G73" s="252"/>
      <c r="H73" s="253"/>
      <c r="I73" s="236">
        <v>101139.59</v>
      </c>
      <c r="J73" s="236">
        <v>7044</v>
      </c>
      <c r="K73" s="384">
        <v>0</v>
      </c>
      <c r="L73" s="253"/>
      <c r="M73" s="236">
        <v>3706.37</v>
      </c>
      <c r="N73" s="384">
        <v>18250.16</v>
      </c>
      <c r="O73" s="253"/>
      <c r="P73" s="384">
        <v>0</v>
      </c>
      <c r="Q73" s="252"/>
      <c r="R73" s="253"/>
      <c r="S73" s="236">
        <v>0</v>
      </c>
      <c r="T73" s="236">
        <v>0</v>
      </c>
      <c r="U73" s="236">
        <v>0</v>
      </c>
      <c r="V73" s="236">
        <v>0</v>
      </c>
      <c r="W73" s="236">
        <v>0</v>
      </c>
      <c r="X73" s="236">
        <v>0</v>
      </c>
      <c r="Y73" s="236">
        <v>0</v>
      </c>
      <c r="Z73" s="236">
        <v>0</v>
      </c>
      <c r="AA73" s="236">
        <v>263756.40000000002</v>
      </c>
      <c r="AB73" s="236">
        <v>0</v>
      </c>
      <c r="AC73" s="236">
        <v>393896.52</v>
      </c>
    </row>
    <row r="74" spans="1:29" ht="14.25" x14ac:dyDescent="0.2">
      <c r="A74" s="386"/>
      <c r="B74" s="401" t="s">
        <v>591</v>
      </c>
      <c r="C74" s="252"/>
      <c r="D74" s="252"/>
      <c r="E74" s="252"/>
      <c r="F74" s="252"/>
      <c r="G74" s="252"/>
      <c r="H74" s="253"/>
      <c r="I74" s="237">
        <v>101139.59</v>
      </c>
      <c r="J74" s="237">
        <v>7044</v>
      </c>
      <c r="K74" s="400">
        <v>0</v>
      </c>
      <c r="L74" s="253"/>
      <c r="M74" s="237">
        <v>3706.37</v>
      </c>
      <c r="N74" s="400">
        <v>18250.16</v>
      </c>
      <c r="O74" s="253"/>
      <c r="P74" s="400">
        <v>0</v>
      </c>
      <c r="Q74" s="252"/>
      <c r="R74" s="253"/>
      <c r="S74" s="237">
        <v>0</v>
      </c>
      <c r="T74" s="237">
        <v>0</v>
      </c>
      <c r="U74" s="237">
        <v>0</v>
      </c>
      <c r="V74" s="237">
        <v>0</v>
      </c>
      <c r="W74" s="237">
        <v>0</v>
      </c>
      <c r="X74" s="237">
        <v>0</v>
      </c>
      <c r="Y74" s="237">
        <v>0</v>
      </c>
      <c r="Z74" s="237">
        <v>0</v>
      </c>
      <c r="AA74" s="237">
        <v>263756.40000000002</v>
      </c>
      <c r="AB74" s="237">
        <v>0</v>
      </c>
      <c r="AC74" s="237">
        <v>393896.52</v>
      </c>
    </row>
    <row r="75" spans="1:29" ht="14.25" x14ac:dyDescent="0.2">
      <c r="A75" s="378" t="s">
        <v>8</v>
      </c>
      <c r="B75" s="378" t="s">
        <v>585</v>
      </c>
      <c r="C75" s="271"/>
      <c r="D75" s="378" t="s">
        <v>204</v>
      </c>
      <c r="E75" s="252"/>
      <c r="F75" s="252"/>
      <c r="G75" s="252"/>
      <c r="H75" s="253"/>
      <c r="I75" s="235">
        <v>30000</v>
      </c>
      <c r="J75" s="235">
        <v>0</v>
      </c>
      <c r="K75" s="379">
        <v>0</v>
      </c>
      <c r="L75" s="253"/>
      <c r="M75" s="235">
        <v>400</v>
      </c>
      <c r="N75" s="379">
        <v>0</v>
      </c>
      <c r="O75" s="253"/>
      <c r="P75" s="379">
        <v>0</v>
      </c>
      <c r="Q75" s="252"/>
      <c r="R75" s="253"/>
      <c r="S75" s="235">
        <v>0</v>
      </c>
      <c r="T75" s="235">
        <v>0</v>
      </c>
      <c r="U75" s="235">
        <v>0</v>
      </c>
      <c r="V75" s="235">
        <v>0</v>
      </c>
      <c r="W75" s="235">
        <v>0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30400</v>
      </c>
    </row>
    <row r="76" spans="1:29" ht="14.25" x14ac:dyDescent="0.2">
      <c r="A76" s="385"/>
      <c r="B76" s="387"/>
      <c r="C76" s="388"/>
      <c r="D76" s="378" t="s">
        <v>339</v>
      </c>
      <c r="E76" s="252"/>
      <c r="F76" s="252"/>
      <c r="G76" s="252"/>
      <c r="H76" s="253"/>
      <c r="I76" s="235">
        <v>0</v>
      </c>
      <c r="J76" s="235">
        <v>0</v>
      </c>
      <c r="K76" s="379">
        <v>0</v>
      </c>
      <c r="L76" s="253"/>
      <c r="M76" s="235">
        <v>0</v>
      </c>
      <c r="N76" s="379">
        <v>0</v>
      </c>
      <c r="O76" s="253"/>
      <c r="P76" s="379">
        <v>0</v>
      </c>
      <c r="Q76" s="252"/>
      <c r="R76" s="253"/>
      <c r="S76" s="235">
        <v>0</v>
      </c>
      <c r="T76" s="235">
        <v>0</v>
      </c>
      <c r="U76" s="235">
        <v>2500000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2500000</v>
      </c>
    </row>
    <row r="77" spans="1:29" ht="14.25" x14ac:dyDescent="0.2">
      <c r="A77" s="385"/>
      <c r="B77" s="387"/>
      <c r="C77" s="388"/>
      <c r="D77" s="378" t="s">
        <v>340</v>
      </c>
      <c r="E77" s="252"/>
      <c r="F77" s="252"/>
      <c r="G77" s="252"/>
      <c r="H77" s="253"/>
      <c r="I77" s="235">
        <v>0</v>
      </c>
      <c r="J77" s="235">
        <v>0</v>
      </c>
      <c r="K77" s="379">
        <v>0</v>
      </c>
      <c r="L77" s="253"/>
      <c r="M77" s="235">
        <v>4150</v>
      </c>
      <c r="N77" s="379">
        <v>0</v>
      </c>
      <c r="O77" s="253"/>
      <c r="P77" s="379">
        <v>0</v>
      </c>
      <c r="Q77" s="252"/>
      <c r="R77" s="253"/>
      <c r="S77" s="235">
        <v>0</v>
      </c>
      <c r="T77" s="235">
        <v>0</v>
      </c>
      <c r="U77" s="235">
        <v>0</v>
      </c>
      <c r="V77" s="235">
        <v>0</v>
      </c>
      <c r="W77" s="235">
        <v>0</v>
      </c>
      <c r="X77" s="235">
        <v>0</v>
      </c>
      <c r="Y77" s="235">
        <v>0</v>
      </c>
      <c r="Z77" s="235">
        <v>0</v>
      </c>
      <c r="AA77" s="235">
        <v>0</v>
      </c>
      <c r="AB77" s="235">
        <v>0</v>
      </c>
      <c r="AC77" s="235">
        <v>4150</v>
      </c>
    </row>
    <row r="78" spans="1:29" ht="14.25" x14ac:dyDescent="0.2">
      <c r="A78" s="385"/>
      <c r="B78" s="387"/>
      <c r="C78" s="388"/>
      <c r="D78" s="378" t="s">
        <v>341</v>
      </c>
      <c r="E78" s="252"/>
      <c r="F78" s="252"/>
      <c r="G78" s="252"/>
      <c r="H78" s="253"/>
      <c r="I78" s="235">
        <v>1200</v>
      </c>
      <c r="J78" s="235">
        <v>0</v>
      </c>
      <c r="K78" s="379">
        <v>0</v>
      </c>
      <c r="L78" s="253"/>
      <c r="M78" s="235">
        <v>0</v>
      </c>
      <c r="N78" s="379">
        <v>0</v>
      </c>
      <c r="O78" s="253"/>
      <c r="P78" s="379">
        <v>0</v>
      </c>
      <c r="Q78" s="252"/>
      <c r="R78" s="253"/>
      <c r="S78" s="235">
        <v>0</v>
      </c>
      <c r="T78" s="235">
        <v>0</v>
      </c>
      <c r="U78" s="235">
        <v>0</v>
      </c>
      <c r="V78" s="235">
        <v>0</v>
      </c>
      <c r="W78" s="235">
        <v>0</v>
      </c>
      <c r="X78" s="235">
        <v>0</v>
      </c>
      <c r="Y78" s="235">
        <v>0</v>
      </c>
      <c r="Z78" s="235">
        <v>0</v>
      </c>
      <c r="AA78" s="235">
        <v>0</v>
      </c>
      <c r="AB78" s="235">
        <v>0</v>
      </c>
      <c r="AC78" s="235">
        <v>1200</v>
      </c>
    </row>
    <row r="79" spans="1:29" ht="14.25" x14ac:dyDescent="0.2">
      <c r="A79" s="385"/>
      <c r="B79" s="387"/>
      <c r="C79" s="388"/>
      <c r="D79" s="378" t="s">
        <v>342</v>
      </c>
      <c r="E79" s="252"/>
      <c r="F79" s="252"/>
      <c r="G79" s="252"/>
      <c r="H79" s="253"/>
      <c r="I79" s="235">
        <v>0</v>
      </c>
      <c r="J79" s="235">
        <v>0</v>
      </c>
      <c r="K79" s="379">
        <v>0</v>
      </c>
      <c r="L79" s="253"/>
      <c r="M79" s="235">
        <v>0</v>
      </c>
      <c r="N79" s="379">
        <v>0</v>
      </c>
      <c r="O79" s="253"/>
      <c r="P79" s="379">
        <v>0</v>
      </c>
      <c r="Q79" s="252"/>
      <c r="R79" s="253"/>
      <c r="S79" s="235">
        <v>1000</v>
      </c>
      <c r="T79" s="235">
        <v>0</v>
      </c>
      <c r="U79" s="235">
        <v>0</v>
      </c>
      <c r="V79" s="235">
        <v>0</v>
      </c>
      <c r="W79" s="235">
        <v>0</v>
      </c>
      <c r="X79" s="235">
        <v>0</v>
      </c>
      <c r="Y79" s="235">
        <v>0</v>
      </c>
      <c r="Z79" s="235">
        <v>0</v>
      </c>
      <c r="AA79" s="235">
        <v>0</v>
      </c>
      <c r="AB79" s="235">
        <v>0</v>
      </c>
      <c r="AC79" s="235">
        <v>1000</v>
      </c>
    </row>
    <row r="80" spans="1:29" ht="14.25" x14ac:dyDescent="0.2">
      <c r="A80" s="385"/>
      <c r="B80" s="387"/>
      <c r="C80" s="388"/>
      <c r="D80" s="378" t="s">
        <v>230</v>
      </c>
      <c r="E80" s="252"/>
      <c r="F80" s="252"/>
      <c r="G80" s="252"/>
      <c r="H80" s="253"/>
      <c r="I80" s="235">
        <v>48674.9</v>
      </c>
      <c r="J80" s="235">
        <v>20000</v>
      </c>
      <c r="K80" s="379">
        <v>23180.13</v>
      </c>
      <c r="L80" s="253"/>
      <c r="M80" s="235">
        <v>0</v>
      </c>
      <c r="N80" s="379">
        <v>0</v>
      </c>
      <c r="O80" s="253"/>
      <c r="P80" s="379">
        <v>0</v>
      </c>
      <c r="Q80" s="252"/>
      <c r="R80" s="253"/>
      <c r="S80" s="235">
        <v>0</v>
      </c>
      <c r="T80" s="235">
        <v>0</v>
      </c>
      <c r="U80" s="235">
        <v>0</v>
      </c>
      <c r="V80" s="235">
        <v>0</v>
      </c>
      <c r="W80" s="235">
        <v>0</v>
      </c>
      <c r="X80" s="235">
        <v>0</v>
      </c>
      <c r="Y80" s="235">
        <v>0</v>
      </c>
      <c r="Z80" s="235">
        <v>0</v>
      </c>
      <c r="AA80" s="235">
        <v>100000</v>
      </c>
      <c r="AB80" s="235">
        <v>0</v>
      </c>
      <c r="AC80" s="235">
        <v>191855.03</v>
      </c>
    </row>
    <row r="81" spans="1:29" ht="14.25" x14ac:dyDescent="0.2">
      <c r="A81" s="385"/>
      <c r="B81" s="389"/>
      <c r="C81" s="274"/>
      <c r="D81" s="383" t="s">
        <v>589</v>
      </c>
      <c r="E81" s="252"/>
      <c r="F81" s="252"/>
      <c r="G81" s="252"/>
      <c r="H81" s="253"/>
      <c r="I81" s="236">
        <v>79874.899999999994</v>
      </c>
      <c r="J81" s="236">
        <v>20000</v>
      </c>
      <c r="K81" s="384">
        <v>23180.13</v>
      </c>
      <c r="L81" s="253"/>
      <c r="M81" s="236">
        <v>4550</v>
      </c>
      <c r="N81" s="384">
        <v>0</v>
      </c>
      <c r="O81" s="253"/>
      <c r="P81" s="384">
        <v>0</v>
      </c>
      <c r="Q81" s="252"/>
      <c r="R81" s="253"/>
      <c r="S81" s="236">
        <v>1000</v>
      </c>
      <c r="T81" s="236">
        <v>0</v>
      </c>
      <c r="U81" s="236">
        <v>2500000</v>
      </c>
      <c r="V81" s="236">
        <v>0</v>
      </c>
      <c r="W81" s="236">
        <v>0</v>
      </c>
      <c r="X81" s="236">
        <v>0</v>
      </c>
      <c r="Y81" s="236">
        <v>0</v>
      </c>
      <c r="Z81" s="236">
        <v>0</v>
      </c>
      <c r="AA81" s="236">
        <v>100000</v>
      </c>
      <c r="AB81" s="236">
        <v>0</v>
      </c>
      <c r="AC81" s="236">
        <v>2728605.03</v>
      </c>
    </row>
    <row r="82" spans="1:29" ht="14.25" x14ac:dyDescent="0.2">
      <c r="A82" s="386"/>
      <c r="B82" s="401" t="s">
        <v>591</v>
      </c>
      <c r="C82" s="252"/>
      <c r="D82" s="252"/>
      <c r="E82" s="252"/>
      <c r="F82" s="252"/>
      <c r="G82" s="252"/>
      <c r="H82" s="253"/>
      <c r="I82" s="237">
        <v>79874.899999999994</v>
      </c>
      <c r="J82" s="237">
        <v>20000</v>
      </c>
      <c r="K82" s="400">
        <v>23180.13</v>
      </c>
      <c r="L82" s="253"/>
      <c r="M82" s="237">
        <v>4550</v>
      </c>
      <c r="N82" s="400">
        <v>0</v>
      </c>
      <c r="O82" s="253"/>
      <c r="P82" s="400">
        <v>0</v>
      </c>
      <c r="Q82" s="252"/>
      <c r="R82" s="253"/>
      <c r="S82" s="237">
        <v>1000</v>
      </c>
      <c r="T82" s="237">
        <v>0</v>
      </c>
      <c r="U82" s="237">
        <v>2500000</v>
      </c>
      <c r="V82" s="237">
        <v>0</v>
      </c>
      <c r="W82" s="237">
        <v>0</v>
      </c>
      <c r="X82" s="237">
        <v>0</v>
      </c>
      <c r="Y82" s="237">
        <v>0</v>
      </c>
      <c r="Z82" s="237">
        <v>0</v>
      </c>
      <c r="AA82" s="237">
        <v>100000</v>
      </c>
      <c r="AB82" s="237">
        <v>0</v>
      </c>
      <c r="AC82" s="237">
        <v>2728605.03</v>
      </c>
    </row>
    <row r="83" spans="1:29" ht="14.25" x14ac:dyDescent="0.2">
      <c r="A83" s="378" t="s">
        <v>44</v>
      </c>
      <c r="B83" s="378" t="s">
        <v>585</v>
      </c>
      <c r="C83" s="271"/>
      <c r="D83" s="378" t="s">
        <v>343</v>
      </c>
      <c r="E83" s="252"/>
      <c r="F83" s="252"/>
      <c r="G83" s="252"/>
      <c r="H83" s="253"/>
      <c r="I83" s="235">
        <v>13000</v>
      </c>
      <c r="J83" s="235">
        <v>0</v>
      </c>
      <c r="K83" s="379">
        <v>0</v>
      </c>
      <c r="L83" s="253"/>
      <c r="M83" s="235">
        <v>0</v>
      </c>
      <c r="N83" s="379">
        <v>0</v>
      </c>
      <c r="O83" s="253"/>
      <c r="P83" s="379">
        <v>0</v>
      </c>
      <c r="Q83" s="252"/>
      <c r="R83" s="253"/>
      <c r="S83" s="235">
        <v>0</v>
      </c>
      <c r="T83" s="235">
        <v>0</v>
      </c>
      <c r="U83" s="235">
        <v>0</v>
      </c>
      <c r="V83" s="235">
        <v>0</v>
      </c>
      <c r="W83" s="235">
        <v>0</v>
      </c>
      <c r="X83" s="235">
        <v>0</v>
      </c>
      <c r="Y83" s="235">
        <v>0</v>
      </c>
      <c r="Z83" s="235">
        <v>0</v>
      </c>
      <c r="AA83" s="235">
        <v>0</v>
      </c>
      <c r="AB83" s="235">
        <v>0</v>
      </c>
      <c r="AC83" s="235">
        <v>13000</v>
      </c>
    </row>
    <row r="84" spans="1:29" ht="14.25" x14ac:dyDescent="0.2">
      <c r="A84" s="385"/>
      <c r="B84" s="387"/>
      <c r="C84" s="388"/>
      <c r="D84" s="378" t="s">
        <v>205</v>
      </c>
      <c r="E84" s="252"/>
      <c r="F84" s="252"/>
      <c r="G84" s="252"/>
      <c r="H84" s="253"/>
      <c r="I84" s="235">
        <v>0</v>
      </c>
      <c r="J84" s="235">
        <v>0</v>
      </c>
      <c r="K84" s="379">
        <v>0</v>
      </c>
      <c r="L84" s="253"/>
      <c r="M84" s="235">
        <v>0</v>
      </c>
      <c r="N84" s="379">
        <v>0</v>
      </c>
      <c r="O84" s="253"/>
      <c r="P84" s="379">
        <v>14000</v>
      </c>
      <c r="Q84" s="252"/>
      <c r="R84" s="253"/>
      <c r="S84" s="235">
        <v>0</v>
      </c>
      <c r="T84" s="235">
        <v>0</v>
      </c>
      <c r="U84" s="235">
        <v>0</v>
      </c>
      <c r="V84" s="235">
        <v>2086000</v>
      </c>
      <c r="W84" s="235">
        <v>0</v>
      </c>
      <c r="X84" s="235">
        <v>39000</v>
      </c>
      <c r="Y84" s="235">
        <v>0</v>
      </c>
      <c r="Z84" s="235">
        <v>0</v>
      </c>
      <c r="AA84" s="235">
        <v>0</v>
      </c>
      <c r="AB84" s="235">
        <v>0</v>
      </c>
      <c r="AC84" s="235">
        <v>2139000</v>
      </c>
    </row>
    <row r="85" spans="1:29" ht="14.25" x14ac:dyDescent="0.2">
      <c r="A85" s="385"/>
      <c r="B85" s="387"/>
      <c r="C85" s="388"/>
      <c r="D85" s="378" t="s">
        <v>231</v>
      </c>
      <c r="E85" s="252"/>
      <c r="F85" s="252"/>
      <c r="G85" s="252"/>
      <c r="H85" s="253"/>
      <c r="I85" s="235">
        <v>99000</v>
      </c>
      <c r="J85" s="235">
        <v>0</v>
      </c>
      <c r="K85" s="379">
        <v>0</v>
      </c>
      <c r="L85" s="253"/>
      <c r="M85" s="235">
        <v>0</v>
      </c>
      <c r="N85" s="379">
        <v>0</v>
      </c>
      <c r="O85" s="253"/>
      <c r="P85" s="379">
        <v>64000</v>
      </c>
      <c r="Q85" s="252"/>
      <c r="R85" s="253"/>
      <c r="S85" s="235">
        <v>0</v>
      </c>
      <c r="T85" s="235">
        <v>0</v>
      </c>
      <c r="U85" s="235">
        <v>0</v>
      </c>
      <c r="V85" s="235">
        <v>71000</v>
      </c>
      <c r="W85" s="235">
        <v>0</v>
      </c>
      <c r="X85" s="235">
        <v>0</v>
      </c>
      <c r="Y85" s="235">
        <v>0</v>
      </c>
      <c r="Z85" s="235">
        <v>0</v>
      </c>
      <c r="AA85" s="235">
        <v>0</v>
      </c>
      <c r="AB85" s="235">
        <v>0</v>
      </c>
      <c r="AC85" s="235">
        <v>234000</v>
      </c>
    </row>
    <row r="86" spans="1:29" ht="14.25" x14ac:dyDescent="0.2">
      <c r="A86" s="385"/>
      <c r="B86" s="389"/>
      <c r="C86" s="274"/>
      <c r="D86" s="383" t="s">
        <v>589</v>
      </c>
      <c r="E86" s="252"/>
      <c r="F86" s="252"/>
      <c r="G86" s="252"/>
      <c r="H86" s="253"/>
      <c r="I86" s="236">
        <v>112000</v>
      </c>
      <c r="J86" s="236">
        <v>0</v>
      </c>
      <c r="K86" s="384">
        <v>0</v>
      </c>
      <c r="L86" s="253"/>
      <c r="M86" s="236">
        <v>0</v>
      </c>
      <c r="N86" s="384">
        <v>0</v>
      </c>
      <c r="O86" s="253"/>
      <c r="P86" s="384">
        <v>78000</v>
      </c>
      <c r="Q86" s="252"/>
      <c r="R86" s="253"/>
      <c r="S86" s="236">
        <v>0</v>
      </c>
      <c r="T86" s="236">
        <v>0</v>
      </c>
      <c r="U86" s="236">
        <v>0</v>
      </c>
      <c r="V86" s="236">
        <v>2157000</v>
      </c>
      <c r="W86" s="236">
        <v>0</v>
      </c>
      <c r="X86" s="236">
        <v>39000</v>
      </c>
      <c r="Y86" s="236">
        <v>0</v>
      </c>
      <c r="Z86" s="236">
        <v>0</v>
      </c>
      <c r="AA86" s="236">
        <v>0</v>
      </c>
      <c r="AB86" s="236">
        <v>0</v>
      </c>
      <c r="AC86" s="236">
        <v>2386000</v>
      </c>
    </row>
    <row r="87" spans="1:29" ht="14.25" x14ac:dyDescent="0.2">
      <c r="A87" s="385"/>
      <c r="B87" s="378" t="s">
        <v>586</v>
      </c>
      <c r="C87" s="271"/>
      <c r="D87" s="378" t="s">
        <v>205</v>
      </c>
      <c r="E87" s="252"/>
      <c r="F87" s="252"/>
      <c r="G87" s="252"/>
      <c r="H87" s="253"/>
      <c r="I87" s="235">
        <v>0</v>
      </c>
      <c r="J87" s="235">
        <v>0</v>
      </c>
      <c r="K87" s="379">
        <v>0</v>
      </c>
      <c r="L87" s="253"/>
      <c r="M87" s="235">
        <v>0</v>
      </c>
      <c r="N87" s="379">
        <v>0</v>
      </c>
      <c r="O87" s="253"/>
      <c r="P87" s="379">
        <v>0</v>
      </c>
      <c r="Q87" s="252"/>
      <c r="R87" s="253"/>
      <c r="S87" s="235">
        <v>0</v>
      </c>
      <c r="T87" s="235">
        <v>0</v>
      </c>
      <c r="U87" s="235">
        <v>0</v>
      </c>
      <c r="V87" s="235">
        <v>89200</v>
      </c>
      <c r="W87" s="235">
        <v>0</v>
      </c>
      <c r="X87" s="235">
        <v>0</v>
      </c>
      <c r="Y87" s="235">
        <v>0</v>
      </c>
      <c r="Z87" s="235">
        <v>0</v>
      </c>
      <c r="AA87" s="235">
        <v>0</v>
      </c>
      <c r="AB87" s="235">
        <v>0</v>
      </c>
      <c r="AC87" s="235">
        <v>89200</v>
      </c>
    </row>
    <row r="88" spans="1:29" ht="14.25" x14ac:dyDescent="0.2">
      <c r="A88" s="385"/>
      <c r="B88" s="389"/>
      <c r="C88" s="274"/>
      <c r="D88" s="383" t="s">
        <v>590</v>
      </c>
      <c r="E88" s="252"/>
      <c r="F88" s="252"/>
      <c r="G88" s="252"/>
      <c r="H88" s="253"/>
      <c r="I88" s="236">
        <v>0</v>
      </c>
      <c r="J88" s="236">
        <v>0</v>
      </c>
      <c r="K88" s="384">
        <v>0</v>
      </c>
      <c r="L88" s="253"/>
      <c r="M88" s="236">
        <v>0</v>
      </c>
      <c r="N88" s="384">
        <v>0</v>
      </c>
      <c r="O88" s="253"/>
      <c r="P88" s="384">
        <v>0</v>
      </c>
      <c r="Q88" s="252"/>
      <c r="R88" s="253"/>
      <c r="S88" s="236">
        <v>0</v>
      </c>
      <c r="T88" s="236">
        <v>0</v>
      </c>
      <c r="U88" s="236">
        <v>0</v>
      </c>
      <c r="V88" s="236">
        <v>89200</v>
      </c>
      <c r="W88" s="236">
        <v>0</v>
      </c>
      <c r="X88" s="236">
        <v>0</v>
      </c>
      <c r="Y88" s="236">
        <v>0</v>
      </c>
      <c r="Z88" s="236">
        <v>0</v>
      </c>
      <c r="AA88" s="236">
        <v>0</v>
      </c>
      <c r="AB88" s="236">
        <v>0</v>
      </c>
      <c r="AC88" s="236">
        <v>89200</v>
      </c>
    </row>
    <row r="89" spans="1:29" ht="14.25" x14ac:dyDescent="0.2">
      <c r="A89" s="386"/>
      <c r="B89" s="401" t="s">
        <v>591</v>
      </c>
      <c r="C89" s="252"/>
      <c r="D89" s="252"/>
      <c r="E89" s="252"/>
      <c r="F89" s="252"/>
      <c r="G89" s="252"/>
      <c r="H89" s="253"/>
      <c r="I89" s="237">
        <v>112000</v>
      </c>
      <c r="J89" s="237">
        <v>0</v>
      </c>
      <c r="K89" s="400">
        <v>0</v>
      </c>
      <c r="L89" s="253"/>
      <c r="M89" s="237">
        <v>0</v>
      </c>
      <c r="N89" s="400">
        <v>0</v>
      </c>
      <c r="O89" s="253"/>
      <c r="P89" s="400">
        <v>78000</v>
      </c>
      <c r="Q89" s="252"/>
      <c r="R89" s="253"/>
      <c r="S89" s="237">
        <v>0</v>
      </c>
      <c r="T89" s="237">
        <v>0</v>
      </c>
      <c r="U89" s="237">
        <v>0</v>
      </c>
      <c r="V89" s="237">
        <v>2246200</v>
      </c>
      <c r="W89" s="237">
        <v>0</v>
      </c>
      <c r="X89" s="237">
        <v>39000</v>
      </c>
      <c r="Y89" s="237">
        <v>0</v>
      </c>
      <c r="Z89" s="237">
        <v>0</v>
      </c>
      <c r="AA89" s="237">
        <v>0</v>
      </c>
      <c r="AB89" s="237">
        <v>0</v>
      </c>
      <c r="AC89" s="237">
        <v>2475200</v>
      </c>
    </row>
    <row r="90" spans="1:29" ht="14.25" x14ac:dyDescent="0.2">
      <c r="A90" s="378" t="s">
        <v>47</v>
      </c>
      <c r="B90" s="378" t="s">
        <v>585</v>
      </c>
      <c r="C90" s="271"/>
      <c r="D90" s="378" t="s">
        <v>47</v>
      </c>
      <c r="E90" s="252"/>
      <c r="F90" s="252"/>
      <c r="G90" s="252"/>
      <c r="H90" s="253"/>
      <c r="I90" s="235">
        <v>25000</v>
      </c>
      <c r="J90" s="235">
        <v>0</v>
      </c>
      <c r="K90" s="379">
        <v>0</v>
      </c>
      <c r="L90" s="253"/>
      <c r="M90" s="235">
        <v>0</v>
      </c>
      <c r="N90" s="379">
        <v>0</v>
      </c>
      <c r="O90" s="253"/>
      <c r="P90" s="379">
        <v>0</v>
      </c>
      <c r="Q90" s="252"/>
      <c r="R90" s="253"/>
      <c r="S90" s="235">
        <v>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25000</v>
      </c>
    </row>
    <row r="91" spans="1:29" ht="14.25" x14ac:dyDescent="0.2">
      <c r="A91" s="385"/>
      <c r="B91" s="389"/>
      <c r="C91" s="274"/>
      <c r="D91" s="383" t="s">
        <v>589</v>
      </c>
      <c r="E91" s="252"/>
      <c r="F91" s="252"/>
      <c r="G91" s="252"/>
      <c r="H91" s="253"/>
      <c r="I91" s="236">
        <v>25000</v>
      </c>
      <c r="J91" s="236">
        <v>0</v>
      </c>
      <c r="K91" s="384">
        <v>0</v>
      </c>
      <c r="L91" s="253"/>
      <c r="M91" s="236">
        <v>0</v>
      </c>
      <c r="N91" s="384">
        <v>0</v>
      </c>
      <c r="O91" s="253"/>
      <c r="P91" s="384">
        <v>0</v>
      </c>
      <c r="Q91" s="252"/>
      <c r="R91" s="253"/>
      <c r="S91" s="236">
        <v>0</v>
      </c>
      <c r="T91" s="236">
        <v>0</v>
      </c>
      <c r="U91" s="236">
        <v>0</v>
      </c>
      <c r="V91" s="236">
        <v>0</v>
      </c>
      <c r="W91" s="236">
        <v>0</v>
      </c>
      <c r="X91" s="236">
        <v>0</v>
      </c>
      <c r="Y91" s="236">
        <v>0</v>
      </c>
      <c r="Z91" s="236">
        <v>0</v>
      </c>
      <c r="AA91" s="236">
        <v>0</v>
      </c>
      <c r="AB91" s="236">
        <v>0</v>
      </c>
      <c r="AC91" s="236">
        <v>25000</v>
      </c>
    </row>
    <row r="92" spans="1:29" ht="14.25" x14ac:dyDescent="0.2">
      <c r="A92" s="386"/>
      <c r="B92" s="401" t="s">
        <v>591</v>
      </c>
      <c r="C92" s="252"/>
      <c r="D92" s="252"/>
      <c r="E92" s="252"/>
      <c r="F92" s="252"/>
      <c r="G92" s="252"/>
      <c r="H92" s="253"/>
      <c r="I92" s="237">
        <v>25000</v>
      </c>
      <c r="J92" s="237">
        <v>0</v>
      </c>
      <c r="K92" s="400">
        <v>0</v>
      </c>
      <c r="L92" s="253"/>
      <c r="M92" s="237">
        <v>0</v>
      </c>
      <c r="N92" s="400">
        <v>0</v>
      </c>
      <c r="O92" s="253"/>
      <c r="P92" s="400">
        <v>0</v>
      </c>
      <c r="Q92" s="252"/>
      <c r="R92" s="253"/>
      <c r="S92" s="237">
        <v>0</v>
      </c>
      <c r="T92" s="237">
        <v>0</v>
      </c>
      <c r="U92" s="237">
        <v>0</v>
      </c>
      <c r="V92" s="237">
        <v>0</v>
      </c>
      <c r="W92" s="237">
        <v>0</v>
      </c>
      <c r="X92" s="237">
        <v>0</v>
      </c>
      <c r="Y92" s="237">
        <v>0</v>
      </c>
      <c r="Z92" s="237">
        <v>0</v>
      </c>
      <c r="AA92" s="237">
        <v>0</v>
      </c>
      <c r="AB92" s="237">
        <v>0</v>
      </c>
      <c r="AC92" s="237">
        <v>25000</v>
      </c>
    </row>
    <row r="93" spans="1:29" ht="14.25" x14ac:dyDescent="0.2">
      <c r="A93" s="378" t="s">
        <v>7</v>
      </c>
      <c r="B93" s="378" t="s">
        <v>585</v>
      </c>
      <c r="C93" s="271"/>
      <c r="D93" s="378" t="s">
        <v>344</v>
      </c>
      <c r="E93" s="252"/>
      <c r="F93" s="252"/>
      <c r="G93" s="252"/>
      <c r="H93" s="253"/>
      <c r="I93" s="235">
        <v>15000</v>
      </c>
      <c r="J93" s="235">
        <v>0</v>
      </c>
      <c r="K93" s="379">
        <v>0</v>
      </c>
      <c r="L93" s="253"/>
      <c r="M93" s="235">
        <v>0</v>
      </c>
      <c r="N93" s="379">
        <v>0</v>
      </c>
      <c r="O93" s="253"/>
      <c r="P93" s="379">
        <v>0</v>
      </c>
      <c r="Q93" s="252"/>
      <c r="R93" s="253"/>
      <c r="S93" s="235">
        <v>0</v>
      </c>
      <c r="T93" s="235">
        <v>0</v>
      </c>
      <c r="U93" s="235">
        <v>0</v>
      </c>
      <c r="V93" s="235">
        <v>0</v>
      </c>
      <c r="W93" s="235">
        <v>0</v>
      </c>
      <c r="X93" s="235">
        <v>0</v>
      </c>
      <c r="Y93" s="235">
        <v>0</v>
      </c>
      <c r="Z93" s="235">
        <v>0</v>
      </c>
      <c r="AA93" s="235">
        <v>0</v>
      </c>
      <c r="AB93" s="235">
        <v>0</v>
      </c>
      <c r="AC93" s="235">
        <v>15000</v>
      </c>
    </row>
    <row r="94" spans="1:29" ht="14.25" x14ac:dyDescent="0.2">
      <c r="A94" s="385"/>
      <c r="B94" s="387"/>
      <c r="C94" s="388"/>
      <c r="D94" s="378" t="s">
        <v>232</v>
      </c>
      <c r="E94" s="252"/>
      <c r="F94" s="252"/>
      <c r="G94" s="252"/>
      <c r="H94" s="253"/>
      <c r="I94" s="235">
        <v>0</v>
      </c>
      <c r="J94" s="235">
        <v>0</v>
      </c>
      <c r="K94" s="379">
        <v>0</v>
      </c>
      <c r="L94" s="253"/>
      <c r="M94" s="235">
        <v>0</v>
      </c>
      <c r="N94" s="379">
        <v>0</v>
      </c>
      <c r="O94" s="253"/>
      <c r="P94" s="379">
        <v>706960</v>
      </c>
      <c r="Q94" s="252"/>
      <c r="R94" s="253"/>
      <c r="S94" s="235">
        <v>0</v>
      </c>
      <c r="T94" s="235">
        <v>0</v>
      </c>
      <c r="U94" s="235">
        <v>0</v>
      </c>
      <c r="V94" s="235">
        <v>0</v>
      </c>
      <c r="W94" s="235">
        <v>0</v>
      </c>
      <c r="X94" s="235">
        <v>0</v>
      </c>
      <c r="Y94" s="235">
        <v>20000</v>
      </c>
      <c r="Z94" s="235">
        <v>0</v>
      </c>
      <c r="AA94" s="235">
        <v>0</v>
      </c>
      <c r="AB94" s="235">
        <v>0</v>
      </c>
      <c r="AC94" s="235">
        <v>726960</v>
      </c>
    </row>
    <row r="95" spans="1:29" ht="14.25" x14ac:dyDescent="0.2">
      <c r="A95" s="385"/>
      <c r="B95" s="387"/>
      <c r="C95" s="388"/>
      <c r="D95" s="378" t="s">
        <v>233</v>
      </c>
      <c r="E95" s="252"/>
      <c r="F95" s="252"/>
      <c r="G95" s="252"/>
      <c r="H95" s="253"/>
      <c r="I95" s="235">
        <v>0</v>
      </c>
      <c r="J95" s="235">
        <v>0</v>
      </c>
      <c r="K95" s="379">
        <v>0</v>
      </c>
      <c r="L95" s="253"/>
      <c r="M95" s="235">
        <v>0</v>
      </c>
      <c r="N95" s="379">
        <v>0</v>
      </c>
      <c r="O95" s="253"/>
      <c r="P95" s="379">
        <v>0</v>
      </c>
      <c r="Q95" s="252"/>
      <c r="R95" s="253"/>
      <c r="S95" s="235">
        <v>45000</v>
      </c>
      <c r="T95" s="235">
        <v>0</v>
      </c>
      <c r="U95" s="235">
        <v>0</v>
      </c>
      <c r="V95" s="235">
        <v>0</v>
      </c>
      <c r="W95" s="235">
        <v>0</v>
      </c>
      <c r="X95" s="235">
        <v>0</v>
      </c>
      <c r="Y95" s="235">
        <v>0</v>
      </c>
      <c r="Z95" s="235">
        <v>0</v>
      </c>
      <c r="AA95" s="235">
        <v>0</v>
      </c>
      <c r="AB95" s="235">
        <v>0</v>
      </c>
      <c r="AC95" s="235">
        <v>45000</v>
      </c>
    </row>
    <row r="96" spans="1:29" ht="14.25" x14ac:dyDescent="0.2">
      <c r="A96" s="385"/>
      <c r="B96" s="389"/>
      <c r="C96" s="274"/>
      <c r="D96" s="383" t="s">
        <v>589</v>
      </c>
      <c r="E96" s="252"/>
      <c r="F96" s="252"/>
      <c r="G96" s="252"/>
      <c r="H96" s="253"/>
      <c r="I96" s="236">
        <v>15000</v>
      </c>
      <c r="J96" s="236">
        <v>0</v>
      </c>
      <c r="K96" s="384">
        <v>0</v>
      </c>
      <c r="L96" s="253"/>
      <c r="M96" s="236">
        <v>0</v>
      </c>
      <c r="N96" s="384">
        <v>0</v>
      </c>
      <c r="O96" s="253"/>
      <c r="P96" s="384">
        <v>706960</v>
      </c>
      <c r="Q96" s="252"/>
      <c r="R96" s="253"/>
      <c r="S96" s="236">
        <v>45000</v>
      </c>
      <c r="T96" s="236">
        <v>0</v>
      </c>
      <c r="U96" s="236">
        <v>0</v>
      </c>
      <c r="V96" s="236">
        <v>0</v>
      </c>
      <c r="W96" s="236">
        <v>0</v>
      </c>
      <c r="X96" s="236">
        <v>0</v>
      </c>
      <c r="Y96" s="236">
        <v>20000</v>
      </c>
      <c r="Z96" s="236">
        <v>0</v>
      </c>
      <c r="AA96" s="236">
        <v>0</v>
      </c>
      <c r="AB96" s="236">
        <v>0</v>
      </c>
      <c r="AC96" s="236">
        <v>786960</v>
      </c>
    </row>
    <row r="97" spans="1:29" ht="14.25" x14ac:dyDescent="0.2">
      <c r="A97" s="386"/>
      <c r="B97" s="401" t="s">
        <v>591</v>
      </c>
      <c r="C97" s="252"/>
      <c r="D97" s="252"/>
      <c r="E97" s="252"/>
      <c r="F97" s="252"/>
      <c r="G97" s="252"/>
      <c r="H97" s="253"/>
      <c r="I97" s="237">
        <v>15000</v>
      </c>
      <c r="J97" s="237">
        <v>0</v>
      </c>
      <c r="K97" s="400">
        <v>0</v>
      </c>
      <c r="L97" s="253"/>
      <c r="M97" s="237">
        <v>0</v>
      </c>
      <c r="N97" s="400">
        <v>0</v>
      </c>
      <c r="O97" s="253"/>
      <c r="P97" s="400">
        <v>706960</v>
      </c>
      <c r="Q97" s="252"/>
      <c r="R97" s="253"/>
      <c r="S97" s="237">
        <v>45000</v>
      </c>
      <c r="T97" s="237">
        <v>0</v>
      </c>
      <c r="U97" s="237">
        <v>0</v>
      </c>
      <c r="V97" s="237">
        <v>0</v>
      </c>
      <c r="W97" s="237">
        <v>0</v>
      </c>
      <c r="X97" s="237">
        <v>0</v>
      </c>
      <c r="Y97" s="237">
        <v>20000</v>
      </c>
      <c r="Z97" s="237">
        <v>0</v>
      </c>
      <c r="AA97" s="237">
        <v>0</v>
      </c>
      <c r="AB97" s="237">
        <v>0</v>
      </c>
      <c r="AC97" s="237">
        <v>786960</v>
      </c>
    </row>
    <row r="98" spans="1:29" ht="14.25" x14ac:dyDescent="0.2">
      <c r="A98" s="398" t="s">
        <v>99</v>
      </c>
      <c r="B98" s="252"/>
      <c r="C98" s="252"/>
      <c r="D98" s="252"/>
      <c r="E98" s="252"/>
      <c r="F98" s="252"/>
      <c r="G98" s="252"/>
      <c r="H98" s="253"/>
      <c r="I98" s="238">
        <v>2220639.67</v>
      </c>
      <c r="J98" s="238">
        <v>660950</v>
      </c>
      <c r="K98" s="399">
        <v>170240.13</v>
      </c>
      <c r="L98" s="253"/>
      <c r="M98" s="238">
        <v>32706.37</v>
      </c>
      <c r="N98" s="399">
        <v>1692481.57</v>
      </c>
      <c r="O98" s="253"/>
      <c r="P98" s="399">
        <v>2498576.9</v>
      </c>
      <c r="Q98" s="252"/>
      <c r="R98" s="253"/>
      <c r="S98" s="238">
        <v>141225</v>
      </c>
      <c r="T98" s="238">
        <v>155000</v>
      </c>
      <c r="U98" s="238">
        <v>3334988.5</v>
      </c>
      <c r="V98" s="238">
        <v>2246200</v>
      </c>
      <c r="W98" s="238">
        <v>169100</v>
      </c>
      <c r="X98" s="238">
        <v>49230</v>
      </c>
      <c r="Y98" s="238">
        <v>172790</v>
      </c>
      <c r="Z98" s="238">
        <v>35000</v>
      </c>
      <c r="AA98" s="238">
        <v>462746.4</v>
      </c>
      <c r="AB98" s="238">
        <v>2495398</v>
      </c>
      <c r="AC98" s="238">
        <v>16537272.539999999</v>
      </c>
    </row>
    <row r="99" spans="1:29" ht="14.25" x14ac:dyDescent="0.2"/>
    <row r="100" spans="1:29" ht="14.25" x14ac:dyDescent="0.2"/>
    <row r="101" spans="1:29" ht="14.25" x14ac:dyDescent="0.2"/>
    <row r="102" spans="1:29" ht="14.25" x14ac:dyDescent="0.2"/>
    <row r="103" spans="1:29" ht="14.25" x14ac:dyDescent="0.2"/>
    <row r="104" spans="1:29" ht="14.25" x14ac:dyDescent="0.2"/>
    <row r="105" spans="1:29" ht="14.25" x14ac:dyDescent="0.2"/>
    <row r="106" spans="1:29" ht="14.25" x14ac:dyDescent="0.2"/>
    <row r="107" spans="1:29" ht="14.25" x14ac:dyDescent="0.2"/>
    <row r="108" spans="1:29" ht="14.25" x14ac:dyDescent="0.2"/>
    <row r="109" spans="1:29" ht="14.25" x14ac:dyDescent="0.2"/>
    <row r="110" spans="1:29" ht="14.25" x14ac:dyDescent="0.2"/>
    <row r="111" spans="1:29" ht="14.25" x14ac:dyDescent="0.2"/>
    <row r="112" spans="1:29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</sheetData>
  <mergeCells count="429">
    <mergeCell ref="A93:A97"/>
    <mergeCell ref="K89:L89"/>
    <mergeCell ref="K82:L82"/>
    <mergeCell ref="K75:L75"/>
    <mergeCell ref="K76:L76"/>
    <mergeCell ref="K77:L77"/>
    <mergeCell ref="K93:L93"/>
    <mergeCell ref="K92:L92"/>
    <mergeCell ref="B92:H92"/>
    <mergeCell ref="D83:H83"/>
    <mergeCell ref="K79:L79"/>
    <mergeCell ref="D75:H75"/>
    <mergeCell ref="D76:H76"/>
    <mergeCell ref="K80:L80"/>
    <mergeCell ref="K84:L84"/>
    <mergeCell ref="A75:A82"/>
    <mergeCell ref="D90:H90"/>
    <mergeCell ref="D87:H87"/>
    <mergeCell ref="A90:A92"/>
    <mergeCell ref="D84:H84"/>
    <mergeCell ref="A69:A74"/>
    <mergeCell ref="D72:H72"/>
    <mergeCell ref="B87:C88"/>
    <mergeCell ref="D88:H88"/>
    <mergeCell ref="B89:H89"/>
    <mergeCell ref="D59:H59"/>
    <mergeCell ref="D55:H55"/>
    <mergeCell ref="D67:H67"/>
    <mergeCell ref="N87:O87"/>
    <mergeCell ref="P87:R87"/>
    <mergeCell ref="D73:H73"/>
    <mergeCell ref="D77:H77"/>
    <mergeCell ref="D71:H71"/>
    <mergeCell ref="D79:H79"/>
    <mergeCell ref="D86:H86"/>
    <mergeCell ref="X4:Y4"/>
    <mergeCell ref="D14:H14"/>
    <mergeCell ref="K13:L13"/>
    <mergeCell ref="N17:O17"/>
    <mergeCell ref="P17:R17"/>
    <mergeCell ref="D15:H15"/>
    <mergeCell ref="D31:H31"/>
    <mergeCell ref="D18:H18"/>
    <mergeCell ref="D19:H19"/>
    <mergeCell ref="D30:H30"/>
    <mergeCell ref="K88:L88"/>
    <mergeCell ref="K85:L85"/>
    <mergeCell ref="K83:L83"/>
    <mergeCell ref="N84:O84"/>
    <mergeCell ref="P84:R84"/>
    <mergeCell ref="D81:H81"/>
    <mergeCell ref="N81:O81"/>
    <mergeCell ref="P81:R81"/>
    <mergeCell ref="N89:O89"/>
    <mergeCell ref="P82:R82"/>
    <mergeCell ref="N85:O85"/>
    <mergeCell ref="P85:R85"/>
    <mergeCell ref="K87:L87"/>
    <mergeCell ref="P80:R80"/>
    <mergeCell ref="N86:O86"/>
    <mergeCell ref="P86:R86"/>
    <mergeCell ref="K86:L86"/>
    <mergeCell ref="N83:O83"/>
    <mergeCell ref="P83:R83"/>
    <mergeCell ref="D65:H65"/>
    <mergeCell ref="N65:O65"/>
    <mergeCell ref="P65:R65"/>
    <mergeCell ref="K63:L63"/>
    <mergeCell ref="K64:L64"/>
    <mergeCell ref="K62:L62"/>
    <mergeCell ref="D64:H64"/>
    <mergeCell ref="N64:O64"/>
    <mergeCell ref="P64:R64"/>
    <mergeCell ref="K65:L65"/>
    <mergeCell ref="N69:O69"/>
    <mergeCell ref="P69:R69"/>
    <mergeCell ref="K71:L71"/>
    <mergeCell ref="K66:L66"/>
    <mergeCell ref="K69:L69"/>
    <mergeCell ref="K70:L70"/>
    <mergeCell ref="K67:L67"/>
    <mergeCell ref="N71:O71"/>
    <mergeCell ref="K51:L51"/>
    <mergeCell ref="K54:L54"/>
    <mergeCell ref="K57:L57"/>
    <mergeCell ref="N61:O61"/>
    <mergeCell ref="P61:R61"/>
    <mergeCell ref="K58:L58"/>
    <mergeCell ref="K61:L61"/>
    <mergeCell ref="K59:L59"/>
    <mergeCell ref="K60:L60"/>
    <mergeCell ref="N49:O49"/>
    <mergeCell ref="P49:R49"/>
    <mergeCell ref="D50:H50"/>
    <mergeCell ref="K46:L46"/>
    <mergeCell ref="N50:O50"/>
    <mergeCell ref="P50:R50"/>
    <mergeCell ref="D47:H47"/>
    <mergeCell ref="K43:L43"/>
    <mergeCell ref="N47:O47"/>
    <mergeCell ref="P47:R47"/>
    <mergeCell ref="K44:L44"/>
    <mergeCell ref="N44:O44"/>
    <mergeCell ref="P44:R44"/>
    <mergeCell ref="D43:H43"/>
    <mergeCell ref="N43:O43"/>
    <mergeCell ref="P43:R43"/>
    <mergeCell ref="B44:H44"/>
    <mergeCell ref="D45:H45"/>
    <mergeCell ref="D41:H41"/>
    <mergeCell ref="K37:L37"/>
    <mergeCell ref="N41:O41"/>
    <mergeCell ref="P41:R41"/>
    <mergeCell ref="D42:H42"/>
    <mergeCell ref="K38:L38"/>
    <mergeCell ref="N42:O42"/>
    <mergeCell ref="P42:R42"/>
    <mergeCell ref="D39:H39"/>
    <mergeCell ref="P39:R39"/>
    <mergeCell ref="N39:O39"/>
    <mergeCell ref="K41:L41"/>
    <mergeCell ref="K42:L42"/>
    <mergeCell ref="N40:O40"/>
    <mergeCell ref="P40:R40"/>
    <mergeCell ref="K39:L39"/>
    <mergeCell ref="K40:L40"/>
    <mergeCell ref="D37:H37"/>
    <mergeCell ref="N31:O31"/>
    <mergeCell ref="P31:R31"/>
    <mergeCell ref="K35:L35"/>
    <mergeCell ref="K28:L28"/>
    <mergeCell ref="K31:L31"/>
    <mergeCell ref="K29:L29"/>
    <mergeCell ref="K30:L30"/>
    <mergeCell ref="K33:L33"/>
    <mergeCell ref="K34:L34"/>
    <mergeCell ref="K32:L32"/>
    <mergeCell ref="K24:L24"/>
    <mergeCell ref="N28:O28"/>
    <mergeCell ref="P28:R28"/>
    <mergeCell ref="D29:H29"/>
    <mergeCell ref="D25:H25"/>
    <mergeCell ref="K21:L21"/>
    <mergeCell ref="N25:O25"/>
    <mergeCell ref="P25:R25"/>
    <mergeCell ref="D26:H26"/>
    <mergeCell ref="K22:L22"/>
    <mergeCell ref="N26:O26"/>
    <mergeCell ref="P26:R26"/>
    <mergeCell ref="K25:L25"/>
    <mergeCell ref="N29:O29"/>
    <mergeCell ref="P29:R29"/>
    <mergeCell ref="K27:L27"/>
    <mergeCell ref="N24:O24"/>
    <mergeCell ref="P24:R24"/>
    <mergeCell ref="D22:H22"/>
    <mergeCell ref="A1:AC1"/>
    <mergeCell ref="A2:AC2"/>
    <mergeCell ref="A3:AC3"/>
    <mergeCell ref="K15:L15"/>
    <mergeCell ref="K14:L14"/>
    <mergeCell ref="N14:O14"/>
    <mergeCell ref="P14:R14"/>
    <mergeCell ref="N15:O15"/>
    <mergeCell ref="P15:R15"/>
    <mergeCell ref="K12:L12"/>
    <mergeCell ref="K4:M4"/>
    <mergeCell ref="N4:R4"/>
    <mergeCell ref="U4:V4"/>
    <mergeCell ref="E6:G7"/>
    <mergeCell ref="A10:B10"/>
    <mergeCell ref="A12:A21"/>
    <mergeCell ref="B12:C16"/>
    <mergeCell ref="D12:H12"/>
    <mergeCell ref="N12:O12"/>
    <mergeCell ref="P12:R12"/>
    <mergeCell ref="D13:H13"/>
    <mergeCell ref="D20:H20"/>
    <mergeCell ref="N20:O20"/>
    <mergeCell ref="P20:R20"/>
    <mergeCell ref="N13:O13"/>
    <mergeCell ref="P13:R13"/>
    <mergeCell ref="I4:J4"/>
    <mergeCell ref="B39:C43"/>
    <mergeCell ref="D40:H40"/>
    <mergeCell ref="K16:L16"/>
    <mergeCell ref="B28:H28"/>
    <mergeCell ref="I9:I11"/>
    <mergeCell ref="J9:J11"/>
    <mergeCell ref="K9:L11"/>
    <mergeCell ref="M9:M11"/>
    <mergeCell ref="N9:O11"/>
    <mergeCell ref="P9:R11"/>
    <mergeCell ref="P36:R36"/>
    <mergeCell ref="N37:O37"/>
    <mergeCell ref="P37:R37"/>
    <mergeCell ref="K36:L36"/>
    <mergeCell ref="K17:L17"/>
    <mergeCell ref="N21:O21"/>
    <mergeCell ref="P21:R21"/>
    <mergeCell ref="K18:L18"/>
    <mergeCell ref="N22:O22"/>
    <mergeCell ref="P22:R22"/>
    <mergeCell ref="P27:R27"/>
    <mergeCell ref="A39:A44"/>
    <mergeCell ref="B38:H38"/>
    <mergeCell ref="N38:O38"/>
    <mergeCell ref="P38:R38"/>
    <mergeCell ref="B21:H21"/>
    <mergeCell ref="B17:C20"/>
    <mergeCell ref="D17:H17"/>
    <mergeCell ref="N19:O19"/>
    <mergeCell ref="P19:R19"/>
    <mergeCell ref="K26:L26"/>
    <mergeCell ref="N30:O30"/>
    <mergeCell ref="P30:R30"/>
    <mergeCell ref="D27:H27"/>
    <mergeCell ref="K23:L23"/>
    <mergeCell ref="N27:O27"/>
    <mergeCell ref="N18:O18"/>
    <mergeCell ref="P18:R18"/>
    <mergeCell ref="D23:H23"/>
    <mergeCell ref="K19:L19"/>
    <mergeCell ref="N23:O23"/>
    <mergeCell ref="P23:R23"/>
    <mergeCell ref="A22:A28"/>
    <mergeCell ref="B22:C27"/>
    <mergeCell ref="D24:H24"/>
    <mergeCell ref="A45:A52"/>
    <mergeCell ref="B45:C49"/>
    <mergeCell ref="D48:H48"/>
    <mergeCell ref="N48:O48"/>
    <mergeCell ref="P48:R48"/>
    <mergeCell ref="B50:C51"/>
    <mergeCell ref="D51:H51"/>
    <mergeCell ref="N51:O51"/>
    <mergeCell ref="P51:R51"/>
    <mergeCell ref="B52:H52"/>
    <mergeCell ref="N52:O52"/>
    <mergeCell ref="K52:L52"/>
    <mergeCell ref="K49:L49"/>
    <mergeCell ref="K50:L50"/>
    <mergeCell ref="K47:L47"/>
    <mergeCell ref="K48:L48"/>
    <mergeCell ref="P52:R52"/>
    <mergeCell ref="N45:O45"/>
    <mergeCell ref="P45:R45"/>
    <mergeCell ref="D46:H46"/>
    <mergeCell ref="N46:O46"/>
    <mergeCell ref="P46:R46"/>
    <mergeCell ref="D49:H49"/>
    <mergeCell ref="K45:L45"/>
    <mergeCell ref="B53:C65"/>
    <mergeCell ref="D53:H53"/>
    <mergeCell ref="N53:O53"/>
    <mergeCell ref="P53:R53"/>
    <mergeCell ref="D54:H54"/>
    <mergeCell ref="N54:O54"/>
    <mergeCell ref="P54:R54"/>
    <mergeCell ref="N55:O55"/>
    <mergeCell ref="A53:A68"/>
    <mergeCell ref="P55:R55"/>
    <mergeCell ref="D56:H56"/>
    <mergeCell ref="N56:O56"/>
    <mergeCell ref="P56:R56"/>
    <mergeCell ref="D57:H57"/>
    <mergeCell ref="N57:O57"/>
    <mergeCell ref="P57:R57"/>
    <mergeCell ref="D58:H58"/>
    <mergeCell ref="N58:O58"/>
    <mergeCell ref="P58:R58"/>
    <mergeCell ref="N59:O59"/>
    <mergeCell ref="P59:R59"/>
    <mergeCell ref="K55:L55"/>
    <mergeCell ref="K56:L56"/>
    <mergeCell ref="K53:L53"/>
    <mergeCell ref="B68:H68"/>
    <mergeCell ref="N68:O68"/>
    <mergeCell ref="P68:R68"/>
    <mergeCell ref="B66:C67"/>
    <mergeCell ref="D66:H66"/>
    <mergeCell ref="N66:O66"/>
    <mergeCell ref="P66:R66"/>
    <mergeCell ref="N67:O67"/>
    <mergeCell ref="P67:R67"/>
    <mergeCell ref="K68:L68"/>
    <mergeCell ref="N72:O72"/>
    <mergeCell ref="P72:R72"/>
    <mergeCell ref="D69:H69"/>
    <mergeCell ref="K72:L72"/>
    <mergeCell ref="K73:L73"/>
    <mergeCell ref="K74:L74"/>
    <mergeCell ref="B74:H74"/>
    <mergeCell ref="N74:O74"/>
    <mergeCell ref="P74:R74"/>
    <mergeCell ref="B69:C73"/>
    <mergeCell ref="D70:H70"/>
    <mergeCell ref="N70:O70"/>
    <mergeCell ref="P70:R70"/>
    <mergeCell ref="N73:O73"/>
    <mergeCell ref="P73:R73"/>
    <mergeCell ref="P71:R71"/>
    <mergeCell ref="P89:R89"/>
    <mergeCell ref="A83:A89"/>
    <mergeCell ref="B83:C86"/>
    <mergeCell ref="D85:H85"/>
    <mergeCell ref="B82:H82"/>
    <mergeCell ref="B75:C81"/>
    <mergeCell ref="N75:O75"/>
    <mergeCell ref="P75:R75"/>
    <mergeCell ref="N76:O76"/>
    <mergeCell ref="P76:R76"/>
    <mergeCell ref="N77:O77"/>
    <mergeCell ref="P77:R77"/>
    <mergeCell ref="D78:H78"/>
    <mergeCell ref="N78:O78"/>
    <mergeCell ref="P78:R78"/>
    <mergeCell ref="N79:O79"/>
    <mergeCell ref="P79:R79"/>
    <mergeCell ref="D80:H80"/>
    <mergeCell ref="N80:O80"/>
    <mergeCell ref="N88:O88"/>
    <mergeCell ref="P88:R88"/>
    <mergeCell ref="K81:L81"/>
    <mergeCell ref="K78:L78"/>
    <mergeCell ref="N82:O82"/>
    <mergeCell ref="N92:O92"/>
    <mergeCell ref="P92:R92"/>
    <mergeCell ref="K91:L91"/>
    <mergeCell ref="B90:C91"/>
    <mergeCell ref="P90:R90"/>
    <mergeCell ref="N91:O91"/>
    <mergeCell ref="P91:R91"/>
    <mergeCell ref="K90:L90"/>
    <mergeCell ref="N90:O90"/>
    <mergeCell ref="D91:H91"/>
    <mergeCell ref="A98:H98"/>
    <mergeCell ref="K98:L98"/>
    <mergeCell ref="N98:O98"/>
    <mergeCell ref="P98:R98"/>
    <mergeCell ref="K97:L97"/>
    <mergeCell ref="B97:H97"/>
    <mergeCell ref="N97:O97"/>
    <mergeCell ref="P97:R97"/>
    <mergeCell ref="K96:L96"/>
    <mergeCell ref="B93:C96"/>
    <mergeCell ref="D93:H93"/>
    <mergeCell ref="N93:O93"/>
    <mergeCell ref="P93:R93"/>
    <mergeCell ref="D94:H94"/>
    <mergeCell ref="N94:O94"/>
    <mergeCell ref="P94:R94"/>
    <mergeCell ref="D95:H95"/>
    <mergeCell ref="N95:O95"/>
    <mergeCell ref="P95:R95"/>
    <mergeCell ref="D96:H96"/>
    <mergeCell ref="N96:O96"/>
    <mergeCell ref="P96:R96"/>
    <mergeCell ref="K95:L95"/>
    <mergeCell ref="K94:L94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V9:V11"/>
    <mergeCell ref="W9:W11"/>
    <mergeCell ref="X9:X11"/>
    <mergeCell ref="Y9:Y11"/>
    <mergeCell ref="Z9:Z11"/>
    <mergeCell ref="AA9:AA11"/>
    <mergeCell ref="AB9:AB11"/>
    <mergeCell ref="S9:S11"/>
    <mergeCell ref="T9:T11"/>
    <mergeCell ref="U9:U11"/>
    <mergeCell ref="D16:H16"/>
    <mergeCell ref="N16:O16"/>
    <mergeCell ref="P16:R16"/>
    <mergeCell ref="K20:L20"/>
    <mergeCell ref="A29:A38"/>
    <mergeCell ref="B29:C34"/>
    <mergeCell ref="D32:H32"/>
    <mergeCell ref="N32:O32"/>
    <mergeCell ref="P32:R32"/>
    <mergeCell ref="D33:H33"/>
    <mergeCell ref="N33:O33"/>
    <mergeCell ref="P33:R33"/>
    <mergeCell ref="D34:H34"/>
    <mergeCell ref="N34:O34"/>
    <mergeCell ref="P34:R34"/>
    <mergeCell ref="B35:C37"/>
    <mergeCell ref="D35:H35"/>
    <mergeCell ref="N35:O35"/>
    <mergeCell ref="P35:R35"/>
    <mergeCell ref="D36:H36"/>
    <mergeCell ref="N36:O36"/>
    <mergeCell ref="D60:H60"/>
    <mergeCell ref="N60:O60"/>
    <mergeCell ref="P60:R60"/>
    <mergeCell ref="D62:H62"/>
    <mergeCell ref="N62:O62"/>
    <mergeCell ref="P62:R62"/>
    <mergeCell ref="D63:H63"/>
    <mergeCell ref="N63:O63"/>
    <mergeCell ref="P63:R63"/>
    <mergeCell ref="D61:H61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zoomScale="90" zoomScaleNormal="90" workbookViewId="0">
      <selection activeCell="P19" sqref="P19:Q19"/>
    </sheetView>
  </sheetViews>
  <sheetFormatPr defaultRowHeight="20.25" customHeight="1" x14ac:dyDescent="0.2"/>
  <cols>
    <col min="1" max="1" width="0.7109375" style="229" customWidth="1"/>
    <col min="2" max="2" width="22.42578125" style="229" customWidth="1"/>
    <col min="3" max="3" width="0.7109375" style="229" customWidth="1"/>
    <col min="4" max="4" width="0.42578125" style="229" customWidth="1"/>
    <col min="5" max="5" width="11.140625" style="229" customWidth="1"/>
    <col min="6" max="6" width="7.5703125" style="229" customWidth="1"/>
    <col min="7" max="7" width="9.28515625" style="229" customWidth="1"/>
    <col min="8" max="8" width="0" style="229" hidden="1" customWidth="1"/>
    <col min="9" max="9" width="1.5703125" style="229" customWidth="1"/>
    <col min="10" max="10" width="0.85546875" style="229" customWidth="1"/>
    <col min="11" max="11" width="14.42578125" style="229" customWidth="1"/>
    <col min="12" max="13" width="16.42578125" style="229" customWidth="1"/>
    <col min="14" max="14" width="2" style="229" hidden="1" customWidth="1"/>
    <col min="15" max="15" width="15.5703125" style="229" customWidth="1"/>
    <col min="16" max="16" width="16.42578125" style="229" customWidth="1"/>
    <col min="17" max="17" width="2.85546875" style="229" hidden="1" customWidth="1"/>
    <col min="18" max="18" width="13" style="229" customWidth="1"/>
    <col min="19" max="19" width="0.28515625" style="229" customWidth="1"/>
    <col min="20" max="20" width="1" style="229" customWidth="1"/>
    <col min="21" max="21" width="16.7109375" style="229" customWidth="1"/>
    <col min="22" max="23" width="15.85546875" style="229" customWidth="1"/>
    <col min="24" max="25" width="19.7109375" style="229" customWidth="1"/>
    <col min="26" max="26" width="16.5703125" style="229" customWidth="1"/>
    <col min="27" max="27" width="17.42578125" style="229" customWidth="1"/>
    <col min="28" max="28" width="15.85546875" style="229" customWidth="1"/>
    <col min="29" max="29" width="15" style="229" customWidth="1"/>
    <col min="30" max="30" width="16.85546875" style="229" customWidth="1"/>
    <col min="31" max="31" width="17.7109375" style="229" customWidth="1"/>
    <col min="32" max="16384" width="9.140625" style="229"/>
  </cols>
  <sheetData>
    <row r="1" spans="1:31" ht="18" customHeight="1" x14ac:dyDescent="0.2">
      <c r="A1" s="280" t="s">
        <v>250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</row>
    <row r="2" spans="1:31" ht="18" customHeight="1" x14ac:dyDescent="0.2">
      <c r="A2" s="280" t="s">
        <v>472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</row>
    <row r="3" spans="1:31" ht="14.25" customHeight="1" x14ac:dyDescent="0.2">
      <c r="A3" s="278" t="s">
        <v>729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</row>
    <row r="4" spans="1:31" ht="25.5" x14ac:dyDescent="0.2">
      <c r="A4" s="189"/>
      <c r="B4" s="190"/>
      <c r="C4" s="190"/>
      <c r="D4" s="190"/>
      <c r="E4" s="190"/>
      <c r="F4" s="190"/>
      <c r="G4" s="191"/>
      <c r="I4" s="390" t="s">
        <v>162</v>
      </c>
      <c r="J4" s="405"/>
      <c r="K4" s="405"/>
      <c r="L4" s="402"/>
      <c r="M4" s="390" t="s">
        <v>163</v>
      </c>
      <c r="N4" s="405"/>
      <c r="O4" s="402"/>
      <c r="P4" s="390" t="s">
        <v>164</v>
      </c>
      <c r="Q4" s="405"/>
      <c r="R4" s="405"/>
      <c r="S4" s="405"/>
      <c r="T4" s="402"/>
      <c r="U4" s="232" t="s">
        <v>206</v>
      </c>
      <c r="V4" s="232" t="s">
        <v>207</v>
      </c>
      <c r="W4" s="390" t="s">
        <v>165</v>
      </c>
      <c r="X4" s="402"/>
      <c r="Y4" s="232" t="s">
        <v>208</v>
      </c>
      <c r="Z4" s="390" t="s">
        <v>166</v>
      </c>
      <c r="AA4" s="402"/>
      <c r="AB4" s="232" t="s">
        <v>209</v>
      </c>
      <c r="AC4" s="232" t="s">
        <v>167</v>
      </c>
      <c r="AD4" s="232" t="s">
        <v>168</v>
      </c>
      <c r="AE4" s="251" t="s">
        <v>42</v>
      </c>
    </row>
    <row r="5" spans="1:31" ht="14.25" x14ac:dyDescent="0.2">
      <c r="A5" s="231"/>
      <c r="B5" s="230"/>
      <c r="C5" s="230"/>
      <c r="D5" s="230"/>
      <c r="E5" s="230"/>
      <c r="F5" s="230"/>
      <c r="G5" s="242"/>
      <c r="I5" s="380" t="s">
        <v>352</v>
      </c>
      <c r="J5" s="394"/>
      <c r="K5" s="394"/>
      <c r="L5" s="392"/>
      <c r="M5" s="380" t="s">
        <v>353</v>
      </c>
      <c r="N5" s="394"/>
      <c r="O5" s="392"/>
      <c r="P5" s="380" t="s">
        <v>354</v>
      </c>
      <c r="Q5" s="394"/>
      <c r="R5" s="394"/>
      <c r="S5" s="394"/>
      <c r="T5" s="392"/>
      <c r="U5" s="380" t="s">
        <v>406</v>
      </c>
      <c r="V5" s="380" t="s">
        <v>407</v>
      </c>
      <c r="W5" s="380" t="s">
        <v>355</v>
      </c>
      <c r="X5" s="392"/>
      <c r="Y5" s="380" t="s">
        <v>408</v>
      </c>
      <c r="Z5" s="380" t="s">
        <v>356</v>
      </c>
      <c r="AA5" s="392"/>
      <c r="AB5" s="380" t="s">
        <v>409</v>
      </c>
      <c r="AC5" s="380" t="s">
        <v>357</v>
      </c>
      <c r="AD5" s="380" t="s">
        <v>358</v>
      </c>
      <c r="AE5" s="381"/>
    </row>
    <row r="6" spans="1:31" ht="14.25" x14ac:dyDescent="0.2">
      <c r="A6" s="231"/>
      <c r="B6" s="230"/>
      <c r="C6" s="230"/>
      <c r="D6" s="230"/>
      <c r="E6" s="230"/>
      <c r="F6" s="356" t="s">
        <v>359</v>
      </c>
      <c r="G6" s="420"/>
      <c r="I6" s="393"/>
      <c r="J6" s="273"/>
      <c r="K6" s="273"/>
      <c r="L6" s="274"/>
      <c r="M6" s="393"/>
      <c r="N6" s="273"/>
      <c r="O6" s="274"/>
      <c r="P6" s="393"/>
      <c r="Q6" s="273"/>
      <c r="R6" s="273"/>
      <c r="S6" s="273"/>
      <c r="T6" s="274"/>
      <c r="U6" s="382"/>
      <c r="V6" s="382"/>
      <c r="W6" s="393"/>
      <c r="X6" s="274"/>
      <c r="Y6" s="382"/>
      <c r="Z6" s="393"/>
      <c r="AA6" s="274"/>
      <c r="AB6" s="382"/>
      <c r="AC6" s="382"/>
      <c r="AD6" s="382"/>
      <c r="AE6" s="381"/>
    </row>
    <row r="7" spans="1:31" ht="14.25" x14ac:dyDescent="0.2">
      <c r="A7" s="231"/>
      <c r="B7" s="230"/>
      <c r="C7" s="230"/>
      <c r="D7" s="230"/>
      <c r="E7" s="230"/>
      <c r="F7" s="406"/>
      <c r="G7" s="420"/>
      <c r="I7" s="421" t="s">
        <v>169</v>
      </c>
      <c r="J7" s="270"/>
      <c r="K7" s="271"/>
      <c r="L7" s="421" t="s">
        <v>170</v>
      </c>
      <c r="M7" s="421" t="s">
        <v>171</v>
      </c>
      <c r="N7" s="271"/>
      <c r="O7" s="421" t="s">
        <v>172</v>
      </c>
      <c r="P7" s="421" t="s">
        <v>173</v>
      </c>
      <c r="Q7" s="271"/>
      <c r="R7" s="421" t="s">
        <v>174</v>
      </c>
      <c r="S7" s="270"/>
      <c r="T7" s="271"/>
      <c r="U7" s="421" t="s">
        <v>210</v>
      </c>
      <c r="V7" s="421" t="s">
        <v>211</v>
      </c>
      <c r="W7" s="421" t="s">
        <v>175</v>
      </c>
      <c r="X7" s="421" t="s">
        <v>176</v>
      </c>
      <c r="Y7" s="421" t="s">
        <v>212</v>
      </c>
      <c r="Z7" s="421" t="s">
        <v>177</v>
      </c>
      <c r="AA7" s="421" t="s">
        <v>213</v>
      </c>
      <c r="AB7" s="421" t="s">
        <v>214</v>
      </c>
      <c r="AC7" s="421" t="s">
        <v>178</v>
      </c>
      <c r="AD7" s="421" t="s">
        <v>2</v>
      </c>
      <c r="AE7" s="381"/>
    </row>
    <row r="8" spans="1:31" ht="14.25" x14ac:dyDescent="0.2">
      <c r="A8" s="231"/>
      <c r="B8" s="230"/>
      <c r="C8" s="230"/>
      <c r="D8" s="230"/>
      <c r="E8" s="230"/>
      <c r="F8" s="230"/>
      <c r="G8" s="242"/>
      <c r="I8" s="403"/>
      <c r="J8" s="250"/>
      <c r="K8" s="388"/>
      <c r="L8" s="381"/>
      <c r="M8" s="403"/>
      <c r="N8" s="388"/>
      <c r="O8" s="381"/>
      <c r="P8" s="403"/>
      <c r="Q8" s="388"/>
      <c r="R8" s="403"/>
      <c r="S8" s="250"/>
      <c r="T8" s="388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</row>
    <row r="9" spans="1:31" ht="14.25" x14ac:dyDescent="0.2">
      <c r="A9" s="341" t="s">
        <v>360</v>
      </c>
      <c r="B9" s="406"/>
      <c r="C9" s="230"/>
      <c r="D9" s="230"/>
      <c r="E9" s="230"/>
      <c r="F9" s="230"/>
      <c r="G9" s="242"/>
      <c r="I9" s="395"/>
      <c r="J9" s="397"/>
      <c r="K9" s="396"/>
      <c r="L9" s="391"/>
      <c r="M9" s="395"/>
      <c r="N9" s="396"/>
      <c r="O9" s="391"/>
      <c r="P9" s="395"/>
      <c r="Q9" s="396"/>
      <c r="R9" s="395"/>
      <c r="S9" s="397"/>
      <c r="T9" s="396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81"/>
    </row>
    <row r="10" spans="1:31" ht="14.25" x14ac:dyDescent="0.2">
      <c r="A10" s="393"/>
      <c r="B10" s="425"/>
      <c r="C10" s="243"/>
      <c r="D10" s="243"/>
      <c r="E10" s="243"/>
      <c r="F10" s="243"/>
      <c r="G10" s="197"/>
      <c r="I10" s="422" t="s">
        <v>361</v>
      </c>
      <c r="J10" s="423"/>
      <c r="K10" s="424"/>
      <c r="L10" s="234" t="s">
        <v>362</v>
      </c>
      <c r="M10" s="422" t="s">
        <v>363</v>
      </c>
      <c r="N10" s="424"/>
      <c r="O10" s="234" t="s">
        <v>364</v>
      </c>
      <c r="P10" s="422" t="s">
        <v>365</v>
      </c>
      <c r="Q10" s="424"/>
      <c r="R10" s="422" t="s">
        <v>366</v>
      </c>
      <c r="S10" s="423"/>
      <c r="T10" s="424"/>
      <c r="U10" s="234" t="s">
        <v>410</v>
      </c>
      <c r="V10" s="234" t="s">
        <v>411</v>
      </c>
      <c r="W10" s="234" t="s">
        <v>367</v>
      </c>
      <c r="X10" s="234" t="s">
        <v>368</v>
      </c>
      <c r="Y10" s="234" t="s">
        <v>412</v>
      </c>
      <c r="Z10" s="234" t="s">
        <v>413</v>
      </c>
      <c r="AA10" s="234" t="s">
        <v>369</v>
      </c>
      <c r="AB10" s="234" t="s">
        <v>414</v>
      </c>
      <c r="AC10" s="234" t="s">
        <v>370</v>
      </c>
      <c r="AD10" s="234" t="s">
        <v>371</v>
      </c>
      <c r="AE10" s="382"/>
    </row>
    <row r="11" spans="1:31" ht="0" hidden="1" customHeight="1" x14ac:dyDescent="0.2"/>
    <row r="12" spans="1:31" ht="14.25" x14ac:dyDescent="0.2">
      <c r="A12" s="415" t="s">
        <v>255</v>
      </c>
      <c r="B12" s="378" t="s">
        <v>90</v>
      </c>
      <c r="C12" s="271"/>
      <c r="D12" s="241" t="s">
        <v>255</v>
      </c>
      <c r="E12" s="411" t="s">
        <v>184</v>
      </c>
      <c r="F12" s="412"/>
      <c r="G12" s="203" t="s">
        <v>378</v>
      </c>
      <c r="I12" s="410">
        <v>85680</v>
      </c>
      <c r="J12" s="252"/>
      <c r="K12" s="253"/>
      <c r="L12" s="239">
        <v>0</v>
      </c>
      <c r="M12" s="410">
        <v>0</v>
      </c>
      <c r="N12" s="253"/>
      <c r="O12" s="239">
        <v>0</v>
      </c>
      <c r="P12" s="410">
        <v>0</v>
      </c>
      <c r="Q12" s="253"/>
      <c r="R12" s="410">
        <v>0</v>
      </c>
      <c r="S12" s="252"/>
      <c r="T12" s="253"/>
      <c r="U12" s="239">
        <v>0</v>
      </c>
      <c r="V12" s="239">
        <v>0</v>
      </c>
      <c r="W12" s="239">
        <v>0</v>
      </c>
      <c r="X12" s="239">
        <v>0</v>
      </c>
      <c r="Y12" s="239">
        <v>0</v>
      </c>
      <c r="Z12" s="239">
        <v>0</v>
      </c>
      <c r="AA12" s="239">
        <v>0</v>
      </c>
      <c r="AB12" s="239">
        <v>0</v>
      </c>
      <c r="AC12" s="239">
        <v>0</v>
      </c>
      <c r="AD12" s="239">
        <v>0</v>
      </c>
      <c r="AE12" s="239">
        <v>85680</v>
      </c>
    </row>
    <row r="13" spans="1:31" ht="14.25" x14ac:dyDescent="0.2">
      <c r="A13" s="416"/>
      <c r="B13" s="387"/>
      <c r="C13" s="388"/>
      <c r="D13" s="241" t="s">
        <v>255</v>
      </c>
      <c r="E13" s="411" t="s">
        <v>185</v>
      </c>
      <c r="F13" s="412"/>
      <c r="G13" s="203" t="s">
        <v>379</v>
      </c>
      <c r="I13" s="410">
        <v>7020</v>
      </c>
      <c r="J13" s="252"/>
      <c r="K13" s="253"/>
      <c r="L13" s="239">
        <v>0</v>
      </c>
      <c r="M13" s="410">
        <v>0</v>
      </c>
      <c r="N13" s="253"/>
      <c r="O13" s="239">
        <v>0</v>
      </c>
      <c r="P13" s="410">
        <v>0</v>
      </c>
      <c r="Q13" s="253"/>
      <c r="R13" s="410">
        <v>0</v>
      </c>
      <c r="S13" s="252"/>
      <c r="T13" s="253"/>
      <c r="U13" s="239">
        <v>0</v>
      </c>
      <c r="V13" s="239">
        <v>0</v>
      </c>
      <c r="W13" s="239">
        <v>0</v>
      </c>
      <c r="X13" s="239">
        <v>0</v>
      </c>
      <c r="Y13" s="239">
        <v>0</v>
      </c>
      <c r="Z13" s="239">
        <v>0</v>
      </c>
      <c r="AA13" s="239">
        <v>0</v>
      </c>
      <c r="AB13" s="239">
        <v>0</v>
      </c>
      <c r="AC13" s="239">
        <v>0</v>
      </c>
      <c r="AD13" s="239">
        <v>0</v>
      </c>
      <c r="AE13" s="239">
        <v>7020</v>
      </c>
    </row>
    <row r="14" spans="1:31" ht="14.25" x14ac:dyDescent="0.2">
      <c r="A14" s="416"/>
      <c r="B14" s="387"/>
      <c r="C14" s="388"/>
      <c r="D14" s="241" t="s">
        <v>255</v>
      </c>
      <c r="E14" s="411" t="s">
        <v>186</v>
      </c>
      <c r="F14" s="412"/>
      <c r="G14" s="203" t="s">
        <v>380</v>
      </c>
      <c r="I14" s="410">
        <v>7020</v>
      </c>
      <c r="J14" s="252"/>
      <c r="K14" s="253"/>
      <c r="L14" s="239">
        <v>0</v>
      </c>
      <c r="M14" s="410">
        <v>0</v>
      </c>
      <c r="N14" s="253"/>
      <c r="O14" s="239">
        <v>0</v>
      </c>
      <c r="P14" s="410">
        <v>0</v>
      </c>
      <c r="Q14" s="253"/>
      <c r="R14" s="410">
        <v>0</v>
      </c>
      <c r="S14" s="252"/>
      <c r="T14" s="253"/>
      <c r="U14" s="239">
        <v>0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7020</v>
      </c>
    </row>
    <row r="15" spans="1:31" ht="14.25" x14ac:dyDescent="0.2">
      <c r="A15" s="416"/>
      <c r="B15" s="387"/>
      <c r="C15" s="388"/>
      <c r="D15" s="241" t="s">
        <v>255</v>
      </c>
      <c r="E15" s="411" t="s">
        <v>187</v>
      </c>
      <c r="F15" s="412"/>
      <c r="G15" s="203" t="s">
        <v>381</v>
      </c>
      <c r="I15" s="410">
        <v>14400</v>
      </c>
      <c r="J15" s="252"/>
      <c r="K15" s="253"/>
      <c r="L15" s="239">
        <v>0</v>
      </c>
      <c r="M15" s="410">
        <v>0</v>
      </c>
      <c r="N15" s="253"/>
      <c r="O15" s="239">
        <v>0</v>
      </c>
      <c r="P15" s="410">
        <v>0</v>
      </c>
      <c r="Q15" s="253"/>
      <c r="R15" s="410">
        <v>0</v>
      </c>
      <c r="S15" s="252"/>
      <c r="T15" s="253"/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14400</v>
      </c>
    </row>
    <row r="16" spans="1:31" ht="14.25" x14ac:dyDescent="0.2">
      <c r="A16" s="416"/>
      <c r="B16" s="387"/>
      <c r="C16" s="388"/>
      <c r="D16" s="241" t="s">
        <v>255</v>
      </c>
      <c r="E16" s="411" t="s">
        <v>188</v>
      </c>
      <c r="F16" s="412"/>
      <c r="G16" s="203" t="s">
        <v>382</v>
      </c>
      <c r="I16" s="410">
        <v>228000</v>
      </c>
      <c r="J16" s="252"/>
      <c r="K16" s="253"/>
      <c r="L16" s="239">
        <v>0</v>
      </c>
      <c r="M16" s="410">
        <v>0</v>
      </c>
      <c r="N16" s="253"/>
      <c r="O16" s="239">
        <v>0</v>
      </c>
      <c r="P16" s="410">
        <v>0</v>
      </c>
      <c r="Q16" s="253"/>
      <c r="R16" s="410">
        <v>0</v>
      </c>
      <c r="S16" s="252"/>
      <c r="T16" s="253"/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239">
        <v>0</v>
      </c>
      <c r="AE16" s="239">
        <v>228000</v>
      </c>
    </row>
    <row r="17" spans="1:31" ht="14.25" x14ac:dyDescent="0.2">
      <c r="A17" s="417"/>
      <c r="B17" s="389"/>
      <c r="C17" s="274"/>
      <c r="D17" s="413" t="s">
        <v>99</v>
      </c>
      <c r="E17" s="252"/>
      <c r="F17" s="252"/>
      <c r="G17" s="253"/>
      <c r="I17" s="414">
        <v>342120</v>
      </c>
      <c r="J17" s="252"/>
      <c r="K17" s="253"/>
      <c r="L17" s="240">
        <v>0</v>
      </c>
      <c r="M17" s="414">
        <v>0</v>
      </c>
      <c r="N17" s="253"/>
      <c r="O17" s="240">
        <v>0</v>
      </c>
      <c r="P17" s="414">
        <v>0</v>
      </c>
      <c r="Q17" s="253"/>
      <c r="R17" s="414">
        <v>0</v>
      </c>
      <c r="S17" s="252"/>
      <c r="T17" s="253"/>
      <c r="U17" s="240">
        <v>0</v>
      </c>
      <c r="V17" s="240">
        <v>0</v>
      </c>
      <c r="W17" s="240">
        <v>0</v>
      </c>
      <c r="X17" s="240">
        <v>0</v>
      </c>
      <c r="Y17" s="240">
        <v>0</v>
      </c>
      <c r="Z17" s="240">
        <v>0</v>
      </c>
      <c r="AA17" s="240">
        <v>0</v>
      </c>
      <c r="AB17" s="240">
        <v>0</v>
      </c>
      <c r="AC17" s="240">
        <v>0</v>
      </c>
      <c r="AD17" s="240">
        <v>0</v>
      </c>
      <c r="AE17" s="240">
        <v>342120</v>
      </c>
    </row>
    <row r="18" spans="1:31" ht="14.25" x14ac:dyDescent="0.2">
      <c r="A18" s="415" t="s">
        <v>255</v>
      </c>
      <c r="B18" s="378" t="s">
        <v>91</v>
      </c>
      <c r="C18" s="271"/>
      <c r="D18" s="418" t="s">
        <v>255</v>
      </c>
      <c r="E18" s="411" t="s">
        <v>189</v>
      </c>
      <c r="F18" s="412"/>
      <c r="G18" s="203" t="s">
        <v>383</v>
      </c>
      <c r="I18" s="410">
        <v>438088</v>
      </c>
      <c r="J18" s="252"/>
      <c r="K18" s="253"/>
      <c r="L18" s="239">
        <v>192300</v>
      </c>
      <c r="M18" s="410">
        <v>0</v>
      </c>
      <c r="N18" s="253"/>
      <c r="O18" s="239">
        <v>0</v>
      </c>
      <c r="P18" s="410">
        <v>216120</v>
      </c>
      <c r="Q18" s="253"/>
      <c r="R18" s="410">
        <v>0</v>
      </c>
      <c r="S18" s="252"/>
      <c r="T18" s="253"/>
      <c r="U18" s="239">
        <v>0</v>
      </c>
      <c r="V18" s="239">
        <v>0</v>
      </c>
      <c r="W18" s="239">
        <v>112810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959318</v>
      </c>
    </row>
    <row r="19" spans="1:31" ht="14.25" x14ac:dyDescent="0.2">
      <c r="A19" s="416"/>
      <c r="B19" s="387"/>
      <c r="C19" s="388"/>
      <c r="D19" s="419"/>
      <c r="E19" s="411" t="s">
        <v>189</v>
      </c>
      <c r="F19" s="412"/>
      <c r="G19" s="203" t="s">
        <v>383</v>
      </c>
      <c r="I19" s="410">
        <v>0</v>
      </c>
      <c r="J19" s="252"/>
      <c r="K19" s="253"/>
      <c r="L19" s="239">
        <v>0</v>
      </c>
      <c r="M19" s="410">
        <v>0</v>
      </c>
      <c r="N19" s="253"/>
      <c r="O19" s="239">
        <v>0</v>
      </c>
      <c r="P19" s="410">
        <v>84645</v>
      </c>
      <c r="Q19" s="253"/>
      <c r="R19" s="410">
        <v>0</v>
      </c>
      <c r="S19" s="252"/>
      <c r="T19" s="253"/>
      <c r="U19" s="239">
        <v>0</v>
      </c>
      <c r="V19" s="239">
        <v>0</v>
      </c>
      <c r="W19" s="239">
        <v>0</v>
      </c>
      <c r="X19" s="239">
        <v>0</v>
      </c>
      <c r="Y19" s="239">
        <v>0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84645</v>
      </c>
    </row>
    <row r="20" spans="1:31" ht="14.25" x14ac:dyDescent="0.2">
      <c r="A20" s="416"/>
      <c r="B20" s="387"/>
      <c r="C20" s="388"/>
      <c r="D20" s="241" t="s">
        <v>255</v>
      </c>
      <c r="E20" s="411" t="s">
        <v>190</v>
      </c>
      <c r="F20" s="412"/>
      <c r="G20" s="203" t="s">
        <v>384</v>
      </c>
      <c r="I20" s="410">
        <v>9800</v>
      </c>
      <c r="J20" s="252"/>
      <c r="K20" s="253"/>
      <c r="L20" s="239">
        <v>7000</v>
      </c>
      <c r="M20" s="410">
        <v>0</v>
      </c>
      <c r="N20" s="253"/>
      <c r="O20" s="239">
        <v>0</v>
      </c>
      <c r="P20" s="410">
        <v>7000</v>
      </c>
      <c r="Q20" s="253"/>
      <c r="R20" s="410">
        <v>0</v>
      </c>
      <c r="S20" s="252"/>
      <c r="T20" s="253"/>
      <c r="U20" s="239">
        <v>0</v>
      </c>
      <c r="V20" s="239">
        <v>0</v>
      </c>
      <c r="W20" s="239">
        <v>7000</v>
      </c>
      <c r="X20" s="239">
        <v>0</v>
      </c>
      <c r="Y20" s="239">
        <v>0</v>
      </c>
      <c r="Z20" s="239">
        <v>0</v>
      </c>
      <c r="AA20" s="239">
        <v>0</v>
      </c>
      <c r="AB20" s="239">
        <v>0</v>
      </c>
      <c r="AC20" s="239">
        <v>0</v>
      </c>
      <c r="AD20" s="239">
        <v>0</v>
      </c>
      <c r="AE20" s="239">
        <v>30800</v>
      </c>
    </row>
    <row r="21" spans="1:31" ht="14.25" x14ac:dyDescent="0.2">
      <c r="A21" s="416"/>
      <c r="B21" s="387"/>
      <c r="C21" s="388"/>
      <c r="D21" s="241" t="s">
        <v>255</v>
      </c>
      <c r="E21" s="411" t="s">
        <v>191</v>
      </c>
      <c r="F21" s="412"/>
      <c r="G21" s="203" t="s">
        <v>385</v>
      </c>
      <c r="I21" s="410">
        <v>40040</v>
      </c>
      <c r="J21" s="252"/>
      <c r="K21" s="253"/>
      <c r="L21" s="239">
        <v>0</v>
      </c>
      <c r="M21" s="410">
        <v>0</v>
      </c>
      <c r="N21" s="253"/>
      <c r="O21" s="239">
        <v>0</v>
      </c>
      <c r="P21" s="410">
        <v>0</v>
      </c>
      <c r="Q21" s="253"/>
      <c r="R21" s="410">
        <v>0</v>
      </c>
      <c r="S21" s="252"/>
      <c r="T21" s="253"/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40040</v>
      </c>
    </row>
    <row r="22" spans="1:31" ht="14.25" x14ac:dyDescent="0.2">
      <c r="A22" s="416"/>
      <c r="B22" s="387"/>
      <c r="C22" s="388"/>
      <c r="D22" s="418" t="s">
        <v>255</v>
      </c>
      <c r="E22" s="411" t="s">
        <v>192</v>
      </c>
      <c r="F22" s="412"/>
      <c r="G22" s="203" t="s">
        <v>386</v>
      </c>
      <c r="I22" s="410">
        <v>54000</v>
      </c>
      <c r="J22" s="252"/>
      <c r="K22" s="253"/>
      <c r="L22" s="239">
        <v>57410</v>
      </c>
      <c r="M22" s="410">
        <v>0</v>
      </c>
      <c r="N22" s="253"/>
      <c r="O22" s="239">
        <v>0</v>
      </c>
      <c r="P22" s="410">
        <v>553087.88</v>
      </c>
      <c r="Q22" s="253"/>
      <c r="R22" s="410">
        <v>0</v>
      </c>
      <c r="S22" s="252"/>
      <c r="T22" s="253"/>
      <c r="U22" s="239">
        <v>0</v>
      </c>
      <c r="V22" s="239">
        <v>0</v>
      </c>
      <c r="W22" s="239">
        <v>54400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718897.88</v>
      </c>
    </row>
    <row r="23" spans="1:31" ht="14.25" x14ac:dyDescent="0.2">
      <c r="A23" s="416"/>
      <c r="B23" s="387"/>
      <c r="C23" s="388"/>
      <c r="D23" s="419"/>
      <c r="E23" s="411" t="s">
        <v>192</v>
      </c>
      <c r="F23" s="412"/>
      <c r="G23" s="203" t="s">
        <v>386</v>
      </c>
      <c r="I23" s="410">
        <v>0</v>
      </c>
      <c r="J23" s="252"/>
      <c r="K23" s="253"/>
      <c r="L23" s="239">
        <v>0</v>
      </c>
      <c r="M23" s="410">
        <v>0</v>
      </c>
      <c r="N23" s="253"/>
      <c r="O23" s="239">
        <v>0</v>
      </c>
      <c r="P23" s="410">
        <v>147383.23000000001</v>
      </c>
      <c r="Q23" s="253"/>
      <c r="R23" s="410">
        <v>0</v>
      </c>
      <c r="S23" s="252"/>
      <c r="T23" s="253"/>
      <c r="U23" s="239">
        <v>0</v>
      </c>
      <c r="V23" s="239">
        <v>0</v>
      </c>
      <c r="W23" s="239">
        <v>0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147383.23000000001</v>
      </c>
    </row>
    <row r="24" spans="1:31" ht="14.25" x14ac:dyDescent="0.2">
      <c r="A24" s="416"/>
      <c r="B24" s="387"/>
      <c r="C24" s="388"/>
      <c r="D24" s="241" t="s">
        <v>255</v>
      </c>
      <c r="E24" s="411" t="s">
        <v>193</v>
      </c>
      <c r="F24" s="412"/>
      <c r="G24" s="203" t="s">
        <v>387</v>
      </c>
      <c r="I24" s="410">
        <v>10000</v>
      </c>
      <c r="J24" s="252"/>
      <c r="K24" s="253"/>
      <c r="L24" s="239">
        <v>7090</v>
      </c>
      <c r="M24" s="410">
        <v>0</v>
      </c>
      <c r="N24" s="253"/>
      <c r="O24" s="239">
        <v>0</v>
      </c>
      <c r="P24" s="410">
        <v>51516.69</v>
      </c>
      <c r="Q24" s="253"/>
      <c r="R24" s="410">
        <v>0</v>
      </c>
      <c r="S24" s="252"/>
      <c r="T24" s="253"/>
      <c r="U24" s="239">
        <v>0</v>
      </c>
      <c r="V24" s="239">
        <v>0</v>
      </c>
      <c r="W24" s="239">
        <v>10000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239">
        <v>0</v>
      </c>
      <c r="AE24" s="239">
        <v>78606.69</v>
      </c>
    </row>
    <row r="25" spans="1:31" ht="14.25" x14ac:dyDescent="0.2">
      <c r="A25" s="417"/>
      <c r="B25" s="389"/>
      <c r="C25" s="274"/>
      <c r="D25" s="413" t="s">
        <v>99</v>
      </c>
      <c r="E25" s="252"/>
      <c r="F25" s="252"/>
      <c r="G25" s="253"/>
      <c r="I25" s="414">
        <v>551928</v>
      </c>
      <c r="J25" s="252"/>
      <c r="K25" s="253"/>
      <c r="L25" s="240">
        <v>263800</v>
      </c>
      <c r="M25" s="414">
        <v>0</v>
      </c>
      <c r="N25" s="253"/>
      <c r="O25" s="240">
        <v>0</v>
      </c>
      <c r="P25" s="414">
        <v>1059752.8</v>
      </c>
      <c r="Q25" s="253"/>
      <c r="R25" s="414">
        <v>0</v>
      </c>
      <c r="S25" s="252"/>
      <c r="T25" s="253"/>
      <c r="U25" s="240">
        <v>0</v>
      </c>
      <c r="V25" s="240">
        <v>0</v>
      </c>
      <c r="W25" s="240">
        <v>184210</v>
      </c>
      <c r="X25" s="240">
        <v>0</v>
      </c>
      <c r="Y25" s="240">
        <v>0</v>
      </c>
      <c r="Z25" s="240">
        <v>0</v>
      </c>
      <c r="AA25" s="240">
        <v>0</v>
      </c>
      <c r="AB25" s="240">
        <v>0</v>
      </c>
      <c r="AC25" s="240">
        <v>0</v>
      </c>
      <c r="AD25" s="240">
        <v>0</v>
      </c>
      <c r="AE25" s="240">
        <v>2059690.8</v>
      </c>
    </row>
    <row r="26" spans="1:31" ht="14.25" x14ac:dyDescent="0.2">
      <c r="A26" s="415" t="s">
        <v>255</v>
      </c>
      <c r="B26" s="378" t="s">
        <v>3</v>
      </c>
      <c r="C26" s="271"/>
      <c r="D26" s="241" t="s">
        <v>255</v>
      </c>
      <c r="E26" s="411" t="s">
        <v>194</v>
      </c>
      <c r="F26" s="412"/>
      <c r="G26" s="203" t="s">
        <v>415</v>
      </c>
      <c r="I26" s="410">
        <v>207450</v>
      </c>
      <c r="J26" s="252"/>
      <c r="K26" s="253"/>
      <c r="L26" s="239">
        <v>136050</v>
      </c>
      <c r="M26" s="410">
        <v>0</v>
      </c>
      <c r="N26" s="253"/>
      <c r="O26" s="239">
        <v>0</v>
      </c>
      <c r="P26" s="410">
        <v>186000</v>
      </c>
      <c r="Q26" s="253"/>
      <c r="R26" s="410">
        <v>0</v>
      </c>
      <c r="S26" s="252"/>
      <c r="T26" s="253"/>
      <c r="U26" s="239">
        <v>0</v>
      </c>
      <c r="V26" s="239">
        <v>0</v>
      </c>
      <c r="W26" s="239">
        <v>76000</v>
      </c>
      <c r="X26" s="239">
        <v>0</v>
      </c>
      <c r="Y26" s="239">
        <v>0</v>
      </c>
      <c r="Z26" s="239">
        <v>0</v>
      </c>
      <c r="AA26" s="239">
        <v>0</v>
      </c>
      <c r="AB26" s="239">
        <v>0</v>
      </c>
      <c r="AC26" s="239">
        <v>0</v>
      </c>
      <c r="AD26" s="239">
        <v>0</v>
      </c>
      <c r="AE26" s="239">
        <v>605500</v>
      </c>
    </row>
    <row r="27" spans="1:31" ht="14.25" x14ac:dyDescent="0.2">
      <c r="A27" s="416"/>
      <c r="B27" s="387"/>
      <c r="C27" s="388"/>
      <c r="D27" s="241" t="s">
        <v>255</v>
      </c>
      <c r="E27" s="411" t="s">
        <v>217</v>
      </c>
      <c r="F27" s="412"/>
      <c r="G27" s="203" t="s">
        <v>468</v>
      </c>
      <c r="I27" s="410">
        <v>20000</v>
      </c>
      <c r="J27" s="252"/>
      <c r="K27" s="253"/>
      <c r="L27" s="239">
        <v>10340</v>
      </c>
      <c r="M27" s="410">
        <v>0</v>
      </c>
      <c r="N27" s="253"/>
      <c r="O27" s="239">
        <v>0</v>
      </c>
      <c r="P27" s="410">
        <v>0</v>
      </c>
      <c r="Q27" s="253"/>
      <c r="R27" s="410">
        <v>0</v>
      </c>
      <c r="S27" s="252"/>
      <c r="T27" s="253"/>
      <c r="U27" s="239">
        <v>0</v>
      </c>
      <c r="V27" s="239">
        <v>0</v>
      </c>
      <c r="W27" s="239">
        <v>20000</v>
      </c>
      <c r="X27" s="239">
        <v>0</v>
      </c>
      <c r="Y27" s="239">
        <v>0</v>
      </c>
      <c r="Z27" s="239">
        <v>0</v>
      </c>
      <c r="AA27" s="239">
        <v>0</v>
      </c>
      <c r="AB27" s="239">
        <v>0</v>
      </c>
      <c r="AC27" s="239">
        <v>0</v>
      </c>
      <c r="AD27" s="239">
        <v>0</v>
      </c>
      <c r="AE27" s="239">
        <v>50340</v>
      </c>
    </row>
    <row r="28" spans="1:31" ht="14.25" x14ac:dyDescent="0.2">
      <c r="A28" s="416"/>
      <c r="B28" s="387"/>
      <c r="C28" s="388"/>
      <c r="D28" s="241" t="s">
        <v>255</v>
      </c>
      <c r="E28" s="411" t="s">
        <v>195</v>
      </c>
      <c r="F28" s="412"/>
      <c r="G28" s="203" t="s">
        <v>388</v>
      </c>
      <c r="I28" s="410">
        <v>10000</v>
      </c>
      <c r="J28" s="252"/>
      <c r="K28" s="253"/>
      <c r="L28" s="239">
        <v>5500</v>
      </c>
      <c r="M28" s="410">
        <v>0</v>
      </c>
      <c r="N28" s="253"/>
      <c r="O28" s="239">
        <v>0</v>
      </c>
      <c r="P28" s="410">
        <v>0</v>
      </c>
      <c r="Q28" s="253"/>
      <c r="R28" s="410">
        <v>0</v>
      </c>
      <c r="S28" s="252"/>
      <c r="T28" s="253"/>
      <c r="U28" s="239">
        <v>0</v>
      </c>
      <c r="V28" s="239">
        <v>0</v>
      </c>
      <c r="W28" s="239">
        <v>10000</v>
      </c>
      <c r="X28" s="239">
        <v>0</v>
      </c>
      <c r="Y28" s="239">
        <v>0</v>
      </c>
      <c r="Z28" s="239">
        <v>0</v>
      </c>
      <c r="AA28" s="239">
        <v>0</v>
      </c>
      <c r="AB28" s="239">
        <v>0</v>
      </c>
      <c r="AC28" s="239">
        <v>0</v>
      </c>
      <c r="AD28" s="239">
        <v>0</v>
      </c>
      <c r="AE28" s="239">
        <v>25500</v>
      </c>
    </row>
    <row r="29" spans="1:31" ht="14.25" x14ac:dyDescent="0.2">
      <c r="A29" s="416"/>
      <c r="B29" s="387"/>
      <c r="C29" s="388"/>
      <c r="D29" s="241" t="s">
        <v>255</v>
      </c>
      <c r="E29" s="411" t="s">
        <v>196</v>
      </c>
      <c r="F29" s="412"/>
      <c r="G29" s="203" t="s">
        <v>389</v>
      </c>
      <c r="I29" s="410">
        <v>15030</v>
      </c>
      <c r="J29" s="252"/>
      <c r="K29" s="253"/>
      <c r="L29" s="239">
        <v>18130</v>
      </c>
      <c r="M29" s="410">
        <v>0</v>
      </c>
      <c r="N29" s="253"/>
      <c r="O29" s="239">
        <v>0</v>
      </c>
      <c r="P29" s="410">
        <v>17870</v>
      </c>
      <c r="Q29" s="253"/>
      <c r="R29" s="410">
        <v>0</v>
      </c>
      <c r="S29" s="252"/>
      <c r="T29" s="253"/>
      <c r="U29" s="239">
        <v>0</v>
      </c>
      <c r="V29" s="239">
        <v>0</v>
      </c>
      <c r="W29" s="239">
        <v>7870</v>
      </c>
      <c r="X29" s="239">
        <v>0</v>
      </c>
      <c r="Y29" s="239">
        <v>0</v>
      </c>
      <c r="Z29" s="239">
        <v>0</v>
      </c>
      <c r="AA29" s="239">
        <v>0</v>
      </c>
      <c r="AB29" s="239">
        <v>0</v>
      </c>
      <c r="AC29" s="239">
        <v>0</v>
      </c>
      <c r="AD29" s="239">
        <v>0</v>
      </c>
      <c r="AE29" s="239">
        <v>58900</v>
      </c>
    </row>
    <row r="30" spans="1:31" ht="14.25" x14ac:dyDescent="0.2">
      <c r="A30" s="417"/>
      <c r="B30" s="389"/>
      <c r="C30" s="274"/>
      <c r="D30" s="413" t="s">
        <v>99</v>
      </c>
      <c r="E30" s="252"/>
      <c r="F30" s="252"/>
      <c r="G30" s="253"/>
      <c r="I30" s="414">
        <v>252480</v>
      </c>
      <c r="J30" s="252"/>
      <c r="K30" s="253"/>
      <c r="L30" s="240">
        <v>170020</v>
      </c>
      <c r="M30" s="414">
        <v>0</v>
      </c>
      <c r="N30" s="253"/>
      <c r="O30" s="240">
        <v>0</v>
      </c>
      <c r="P30" s="414">
        <v>203870</v>
      </c>
      <c r="Q30" s="253"/>
      <c r="R30" s="414">
        <v>0</v>
      </c>
      <c r="S30" s="252"/>
      <c r="T30" s="253"/>
      <c r="U30" s="240">
        <v>0</v>
      </c>
      <c r="V30" s="240">
        <v>0</v>
      </c>
      <c r="W30" s="240">
        <v>113870</v>
      </c>
      <c r="X30" s="240">
        <v>0</v>
      </c>
      <c r="Y30" s="240">
        <v>0</v>
      </c>
      <c r="Z30" s="240">
        <v>0</v>
      </c>
      <c r="AA30" s="240">
        <v>0</v>
      </c>
      <c r="AB30" s="240">
        <v>0</v>
      </c>
      <c r="AC30" s="240">
        <v>0</v>
      </c>
      <c r="AD30" s="240">
        <v>0</v>
      </c>
      <c r="AE30" s="240">
        <v>740240</v>
      </c>
    </row>
    <row r="31" spans="1:31" ht="14.25" x14ac:dyDescent="0.2">
      <c r="A31" s="415" t="s">
        <v>255</v>
      </c>
      <c r="B31" s="378" t="s">
        <v>4</v>
      </c>
      <c r="C31" s="271"/>
      <c r="D31" s="241" t="s">
        <v>255</v>
      </c>
      <c r="E31" s="411" t="s">
        <v>197</v>
      </c>
      <c r="F31" s="412"/>
      <c r="G31" s="203" t="s">
        <v>390</v>
      </c>
      <c r="I31" s="410">
        <v>26800</v>
      </c>
      <c r="J31" s="252"/>
      <c r="K31" s="253"/>
      <c r="L31" s="239">
        <v>5660</v>
      </c>
      <c r="M31" s="410">
        <v>20000</v>
      </c>
      <c r="N31" s="253"/>
      <c r="O31" s="239">
        <v>13600</v>
      </c>
      <c r="P31" s="410">
        <v>15845.61</v>
      </c>
      <c r="Q31" s="253"/>
      <c r="R31" s="410">
        <v>0</v>
      </c>
      <c r="S31" s="252"/>
      <c r="T31" s="253"/>
      <c r="U31" s="239">
        <v>0</v>
      </c>
      <c r="V31" s="239">
        <v>0</v>
      </c>
      <c r="W31" s="239">
        <v>47157.5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5400</v>
      </c>
      <c r="AD31" s="239">
        <v>0</v>
      </c>
      <c r="AE31" s="239">
        <v>134463.10999999999</v>
      </c>
    </row>
    <row r="32" spans="1:31" ht="14.25" x14ac:dyDescent="0.2">
      <c r="A32" s="416"/>
      <c r="B32" s="387"/>
      <c r="C32" s="388"/>
      <c r="D32" s="241" t="s">
        <v>255</v>
      </c>
      <c r="E32" s="411" t="s">
        <v>218</v>
      </c>
      <c r="F32" s="412"/>
      <c r="G32" s="203" t="s">
        <v>391</v>
      </c>
      <c r="I32" s="410">
        <v>4000</v>
      </c>
      <c r="J32" s="252"/>
      <c r="K32" s="253"/>
      <c r="L32" s="239">
        <v>10000</v>
      </c>
      <c r="M32" s="410">
        <v>0</v>
      </c>
      <c r="N32" s="253"/>
      <c r="O32" s="239">
        <v>0</v>
      </c>
      <c r="P32" s="410">
        <v>10000</v>
      </c>
      <c r="Q32" s="253"/>
      <c r="R32" s="410">
        <v>0</v>
      </c>
      <c r="S32" s="252"/>
      <c r="T32" s="253"/>
      <c r="U32" s="239">
        <v>0</v>
      </c>
      <c r="V32" s="239">
        <v>0</v>
      </c>
      <c r="W32" s="239">
        <v>0</v>
      </c>
      <c r="X32" s="239">
        <v>0</v>
      </c>
      <c r="Y32" s="239">
        <v>0</v>
      </c>
      <c r="Z32" s="239">
        <v>0</v>
      </c>
      <c r="AA32" s="239">
        <v>0</v>
      </c>
      <c r="AB32" s="239">
        <v>0</v>
      </c>
      <c r="AC32" s="239">
        <v>0</v>
      </c>
      <c r="AD32" s="239">
        <v>0</v>
      </c>
      <c r="AE32" s="239">
        <v>24000</v>
      </c>
    </row>
    <row r="33" spans="1:31" ht="14.25" x14ac:dyDescent="0.2">
      <c r="A33" s="416"/>
      <c r="B33" s="387"/>
      <c r="C33" s="388"/>
      <c r="D33" s="418" t="s">
        <v>255</v>
      </c>
      <c r="E33" s="411" t="s">
        <v>198</v>
      </c>
      <c r="F33" s="412"/>
      <c r="G33" s="203" t="s">
        <v>392</v>
      </c>
      <c r="I33" s="410">
        <v>469451</v>
      </c>
      <c r="J33" s="252"/>
      <c r="K33" s="253"/>
      <c r="L33" s="239">
        <v>89316</v>
      </c>
      <c r="M33" s="410">
        <v>77360</v>
      </c>
      <c r="N33" s="253"/>
      <c r="O33" s="239">
        <v>0</v>
      </c>
      <c r="P33" s="410">
        <v>62190</v>
      </c>
      <c r="Q33" s="253"/>
      <c r="R33" s="410">
        <v>763760</v>
      </c>
      <c r="S33" s="252"/>
      <c r="T33" s="253"/>
      <c r="U33" s="239">
        <v>95225</v>
      </c>
      <c r="V33" s="239">
        <v>0</v>
      </c>
      <c r="W33" s="239">
        <v>32536</v>
      </c>
      <c r="X33" s="239">
        <v>0</v>
      </c>
      <c r="Y33" s="239">
        <v>143100</v>
      </c>
      <c r="Z33" s="239">
        <v>10230</v>
      </c>
      <c r="AA33" s="239">
        <v>152790</v>
      </c>
      <c r="AB33" s="239">
        <v>5000</v>
      </c>
      <c r="AC33" s="239">
        <v>0</v>
      </c>
      <c r="AD33" s="239">
        <v>0</v>
      </c>
      <c r="AE33" s="239">
        <v>1900958</v>
      </c>
    </row>
    <row r="34" spans="1:31" ht="14.25" x14ac:dyDescent="0.2">
      <c r="A34" s="416"/>
      <c r="B34" s="387"/>
      <c r="C34" s="388"/>
      <c r="D34" s="419"/>
      <c r="E34" s="411" t="s">
        <v>198</v>
      </c>
      <c r="F34" s="412"/>
      <c r="G34" s="203" t="s">
        <v>392</v>
      </c>
      <c r="I34" s="410">
        <v>0</v>
      </c>
      <c r="J34" s="252"/>
      <c r="K34" s="253"/>
      <c r="L34" s="239">
        <v>0</v>
      </c>
      <c r="M34" s="410">
        <v>0</v>
      </c>
      <c r="N34" s="253"/>
      <c r="O34" s="239">
        <v>0</v>
      </c>
      <c r="P34" s="410">
        <v>0</v>
      </c>
      <c r="Q34" s="253"/>
      <c r="R34" s="410">
        <v>0</v>
      </c>
      <c r="S34" s="252"/>
      <c r="T34" s="253"/>
      <c r="U34" s="239">
        <v>0</v>
      </c>
      <c r="V34" s="239">
        <v>0</v>
      </c>
      <c r="W34" s="239">
        <v>0</v>
      </c>
      <c r="X34" s="239">
        <v>0</v>
      </c>
      <c r="Y34" s="239">
        <v>26000</v>
      </c>
      <c r="Z34" s="239">
        <v>0</v>
      </c>
      <c r="AA34" s="239">
        <v>0</v>
      </c>
      <c r="AB34" s="239">
        <v>0</v>
      </c>
      <c r="AC34" s="239">
        <v>0</v>
      </c>
      <c r="AD34" s="239">
        <v>0</v>
      </c>
      <c r="AE34" s="239">
        <v>26000</v>
      </c>
    </row>
    <row r="35" spans="1:31" ht="14.25" x14ac:dyDescent="0.2">
      <c r="A35" s="416"/>
      <c r="B35" s="387"/>
      <c r="C35" s="388"/>
      <c r="D35" s="241" t="s">
        <v>255</v>
      </c>
      <c r="E35" s="411" t="s">
        <v>199</v>
      </c>
      <c r="F35" s="412"/>
      <c r="G35" s="203" t="s">
        <v>393</v>
      </c>
      <c r="I35" s="410">
        <v>34769.18</v>
      </c>
      <c r="J35" s="252"/>
      <c r="K35" s="253"/>
      <c r="L35" s="239">
        <v>8670</v>
      </c>
      <c r="M35" s="410">
        <v>29700</v>
      </c>
      <c r="N35" s="253"/>
      <c r="O35" s="239">
        <v>0</v>
      </c>
      <c r="P35" s="410">
        <v>7350</v>
      </c>
      <c r="Q35" s="253"/>
      <c r="R35" s="410">
        <v>0</v>
      </c>
      <c r="S35" s="252"/>
      <c r="T35" s="253"/>
      <c r="U35" s="239">
        <v>0</v>
      </c>
      <c r="V35" s="239">
        <v>0</v>
      </c>
      <c r="W35" s="239">
        <v>12215</v>
      </c>
      <c r="X35" s="239">
        <v>0</v>
      </c>
      <c r="Y35" s="239">
        <v>0</v>
      </c>
      <c r="Z35" s="239">
        <v>0</v>
      </c>
      <c r="AA35" s="239">
        <v>0</v>
      </c>
      <c r="AB35" s="239">
        <v>0</v>
      </c>
      <c r="AC35" s="239">
        <v>0</v>
      </c>
      <c r="AD35" s="239">
        <v>0</v>
      </c>
      <c r="AE35" s="239">
        <v>92704.18</v>
      </c>
    </row>
    <row r="36" spans="1:31" ht="14.25" x14ac:dyDescent="0.2">
      <c r="A36" s="417"/>
      <c r="B36" s="389"/>
      <c r="C36" s="274"/>
      <c r="D36" s="413" t="s">
        <v>99</v>
      </c>
      <c r="E36" s="252"/>
      <c r="F36" s="252"/>
      <c r="G36" s="253"/>
      <c r="I36" s="414">
        <v>535020.18000000005</v>
      </c>
      <c r="J36" s="252"/>
      <c r="K36" s="253"/>
      <c r="L36" s="240">
        <v>113646</v>
      </c>
      <c r="M36" s="414">
        <v>127060</v>
      </c>
      <c r="N36" s="253"/>
      <c r="O36" s="240">
        <v>13600</v>
      </c>
      <c r="P36" s="414">
        <v>95385.61</v>
      </c>
      <c r="Q36" s="253"/>
      <c r="R36" s="414">
        <v>763760</v>
      </c>
      <c r="S36" s="252"/>
      <c r="T36" s="253"/>
      <c r="U36" s="240">
        <v>95225</v>
      </c>
      <c r="V36" s="240">
        <v>0</v>
      </c>
      <c r="W36" s="240">
        <v>91908.5</v>
      </c>
      <c r="X36" s="240">
        <v>0</v>
      </c>
      <c r="Y36" s="240">
        <v>169100</v>
      </c>
      <c r="Z36" s="240">
        <v>10230</v>
      </c>
      <c r="AA36" s="240">
        <v>152790</v>
      </c>
      <c r="AB36" s="240">
        <v>5000</v>
      </c>
      <c r="AC36" s="240">
        <v>5400</v>
      </c>
      <c r="AD36" s="240">
        <v>0</v>
      </c>
      <c r="AE36" s="240">
        <v>2178125.29</v>
      </c>
    </row>
    <row r="37" spans="1:31" ht="14.25" x14ac:dyDescent="0.2">
      <c r="A37" s="415" t="s">
        <v>255</v>
      </c>
      <c r="B37" s="378" t="s">
        <v>5</v>
      </c>
      <c r="C37" s="271"/>
      <c r="D37" s="241" t="s">
        <v>255</v>
      </c>
      <c r="E37" s="411" t="s">
        <v>200</v>
      </c>
      <c r="F37" s="412"/>
      <c r="G37" s="203" t="s">
        <v>469</v>
      </c>
      <c r="I37" s="410">
        <v>82217</v>
      </c>
      <c r="J37" s="252"/>
      <c r="K37" s="253"/>
      <c r="L37" s="239">
        <v>64500</v>
      </c>
      <c r="M37" s="410">
        <v>0</v>
      </c>
      <c r="N37" s="253"/>
      <c r="O37" s="239">
        <v>0</v>
      </c>
      <c r="P37" s="410">
        <v>24521</v>
      </c>
      <c r="Q37" s="253"/>
      <c r="R37" s="410">
        <v>0</v>
      </c>
      <c r="S37" s="252"/>
      <c r="T37" s="253"/>
      <c r="U37" s="239">
        <v>0</v>
      </c>
      <c r="V37" s="239">
        <v>0</v>
      </c>
      <c r="W37" s="239">
        <v>30000</v>
      </c>
      <c r="X37" s="239">
        <v>0</v>
      </c>
      <c r="Y37" s="239">
        <v>0</v>
      </c>
      <c r="Z37" s="239">
        <v>0</v>
      </c>
      <c r="AA37" s="239">
        <v>0</v>
      </c>
      <c r="AB37" s="239">
        <v>0</v>
      </c>
      <c r="AC37" s="239">
        <v>0</v>
      </c>
      <c r="AD37" s="239">
        <v>0</v>
      </c>
      <c r="AE37" s="239">
        <v>201238</v>
      </c>
    </row>
    <row r="38" spans="1:31" ht="14.25" x14ac:dyDescent="0.2">
      <c r="A38" s="416"/>
      <c r="B38" s="387"/>
      <c r="C38" s="388"/>
      <c r="D38" s="241" t="s">
        <v>255</v>
      </c>
      <c r="E38" s="411" t="s">
        <v>219</v>
      </c>
      <c r="F38" s="412"/>
      <c r="G38" s="203" t="s">
        <v>416</v>
      </c>
      <c r="I38" s="410">
        <v>28785</v>
      </c>
      <c r="J38" s="252"/>
      <c r="K38" s="253"/>
      <c r="L38" s="239">
        <v>0</v>
      </c>
      <c r="M38" s="410">
        <v>0</v>
      </c>
      <c r="N38" s="253"/>
      <c r="O38" s="239">
        <v>0</v>
      </c>
      <c r="P38" s="410">
        <v>20000</v>
      </c>
      <c r="Q38" s="253"/>
      <c r="R38" s="410">
        <v>0</v>
      </c>
      <c r="S38" s="252"/>
      <c r="T38" s="253"/>
      <c r="U38" s="239">
        <v>0</v>
      </c>
      <c r="V38" s="239">
        <v>0</v>
      </c>
      <c r="W38" s="239">
        <v>70000</v>
      </c>
      <c r="X38" s="239">
        <v>0</v>
      </c>
      <c r="Y38" s="239">
        <v>0</v>
      </c>
      <c r="Z38" s="239">
        <v>0</v>
      </c>
      <c r="AA38" s="239">
        <v>0</v>
      </c>
      <c r="AB38" s="239">
        <v>0</v>
      </c>
      <c r="AC38" s="239">
        <v>0</v>
      </c>
      <c r="AD38" s="239">
        <v>0</v>
      </c>
      <c r="AE38" s="239">
        <v>118785</v>
      </c>
    </row>
    <row r="39" spans="1:31" ht="14.25" x14ac:dyDescent="0.2">
      <c r="A39" s="416"/>
      <c r="B39" s="387"/>
      <c r="C39" s="388"/>
      <c r="D39" s="241" t="s">
        <v>255</v>
      </c>
      <c r="E39" s="411" t="s">
        <v>249</v>
      </c>
      <c r="F39" s="412"/>
      <c r="G39" s="203" t="s">
        <v>473</v>
      </c>
      <c r="I39" s="410">
        <v>12000</v>
      </c>
      <c r="J39" s="252"/>
      <c r="K39" s="253"/>
      <c r="L39" s="239">
        <v>0</v>
      </c>
      <c r="M39" s="410">
        <v>0</v>
      </c>
      <c r="N39" s="253"/>
      <c r="O39" s="239">
        <v>0</v>
      </c>
      <c r="P39" s="410">
        <v>0</v>
      </c>
      <c r="Q39" s="253"/>
      <c r="R39" s="410">
        <v>0</v>
      </c>
      <c r="S39" s="252"/>
      <c r="T39" s="253"/>
      <c r="U39" s="239">
        <v>0</v>
      </c>
      <c r="V39" s="239">
        <v>0</v>
      </c>
      <c r="W39" s="239">
        <v>0</v>
      </c>
      <c r="X39" s="239">
        <v>0</v>
      </c>
      <c r="Y39" s="239">
        <v>0</v>
      </c>
      <c r="Z39" s="239">
        <v>0</v>
      </c>
      <c r="AA39" s="239">
        <v>0</v>
      </c>
      <c r="AB39" s="239">
        <v>0</v>
      </c>
      <c r="AC39" s="239">
        <v>0</v>
      </c>
      <c r="AD39" s="239">
        <v>0</v>
      </c>
      <c r="AE39" s="239">
        <v>12000</v>
      </c>
    </row>
    <row r="40" spans="1:31" ht="14.25" x14ac:dyDescent="0.2">
      <c r="A40" s="416"/>
      <c r="B40" s="387"/>
      <c r="C40" s="388"/>
      <c r="D40" s="241" t="s">
        <v>255</v>
      </c>
      <c r="E40" s="411" t="s">
        <v>220</v>
      </c>
      <c r="F40" s="412"/>
      <c r="G40" s="203" t="s">
        <v>394</v>
      </c>
      <c r="I40" s="410">
        <v>0</v>
      </c>
      <c r="J40" s="252"/>
      <c r="K40" s="253"/>
      <c r="L40" s="239">
        <v>0</v>
      </c>
      <c r="M40" s="410">
        <v>0</v>
      </c>
      <c r="N40" s="253"/>
      <c r="O40" s="239">
        <v>0</v>
      </c>
      <c r="P40" s="410">
        <v>0</v>
      </c>
      <c r="Q40" s="253"/>
      <c r="R40" s="410">
        <v>949856.9</v>
      </c>
      <c r="S40" s="252"/>
      <c r="T40" s="253"/>
      <c r="U40" s="239">
        <v>0</v>
      </c>
      <c r="V40" s="239">
        <v>0</v>
      </c>
      <c r="W40" s="239">
        <v>0</v>
      </c>
      <c r="X40" s="239">
        <v>0</v>
      </c>
      <c r="Y40" s="239">
        <v>0</v>
      </c>
      <c r="Z40" s="239">
        <v>0</v>
      </c>
      <c r="AA40" s="239">
        <v>0</v>
      </c>
      <c r="AB40" s="239">
        <v>0</v>
      </c>
      <c r="AC40" s="239">
        <v>0</v>
      </c>
      <c r="AD40" s="239">
        <v>0</v>
      </c>
      <c r="AE40" s="239">
        <v>949856.9</v>
      </c>
    </row>
    <row r="41" spans="1:31" ht="14.25" x14ac:dyDescent="0.2">
      <c r="A41" s="416"/>
      <c r="B41" s="387"/>
      <c r="C41" s="388"/>
      <c r="D41" s="241" t="s">
        <v>255</v>
      </c>
      <c r="E41" s="411" t="s">
        <v>221</v>
      </c>
      <c r="F41" s="412"/>
      <c r="G41" s="203" t="s">
        <v>474</v>
      </c>
      <c r="I41" s="410">
        <v>10000</v>
      </c>
      <c r="J41" s="252"/>
      <c r="K41" s="253"/>
      <c r="L41" s="239">
        <v>0</v>
      </c>
      <c r="M41" s="410">
        <v>0</v>
      </c>
      <c r="N41" s="253"/>
      <c r="O41" s="239">
        <v>0</v>
      </c>
      <c r="P41" s="410">
        <v>20000</v>
      </c>
      <c r="Q41" s="253"/>
      <c r="R41" s="410">
        <v>0</v>
      </c>
      <c r="S41" s="252"/>
      <c r="T41" s="253"/>
      <c r="U41" s="239">
        <v>0</v>
      </c>
      <c r="V41" s="239">
        <v>155000</v>
      </c>
      <c r="W41" s="239">
        <v>300000</v>
      </c>
      <c r="X41" s="239">
        <v>0</v>
      </c>
      <c r="Y41" s="239">
        <v>0</v>
      </c>
      <c r="Z41" s="239">
        <v>0</v>
      </c>
      <c r="AA41" s="239">
        <v>0</v>
      </c>
      <c r="AB41" s="239">
        <v>0</v>
      </c>
      <c r="AC41" s="239">
        <v>0</v>
      </c>
      <c r="AD41" s="239">
        <v>0</v>
      </c>
      <c r="AE41" s="239">
        <v>485000</v>
      </c>
    </row>
    <row r="42" spans="1:31" ht="14.25" x14ac:dyDescent="0.2">
      <c r="A42" s="416"/>
      <c r="B42" s="387"/>
      <c r="C42" s="388"/>
      <c r="D42" s="241" t="s">
        <v>255</v>
      </c>
      <c r="E42" s="411" t="s">
        <v>222</v>
      </c>
      <c r="F42" s="412"/>
      <c r="G42" s="203" t="s">
        <v>475</v>
      </c>
      <c r="I42" s="410">
        <v>20000</v>
      </c>
      <c r="J42" s="252"/>
      <c r="K42" s="253"/>
      <c r="L42" s="239">
        <v>0</v>
      </c>
      <c r="M42" s="410">
        <v>20000</v>
      </c>
      <c r="N42" s="253"/>
      <c r="O42" s="239">
        <v>0</v>
      </c>
      <c r="P42" s="410">
        <v>0</v>
      </c>
      <c r="Q42" s="253"/>
      <c r="R42" s="410">
        <v>0</v>
      </c>
      <c r="S42" s="252"/>
      <c r="T42" s="253"/>
      <c r="U42" s="239">
        <v>0</v>
      </c>
      <c r="V42" s="239">
        <v>0</v>
      </c>
      <c r="W42" s="239">
        <v>20000</v>
      </c>
      <c r="X42" s="239">
        <v>0</v>
      </c>
      <c r="Y42" s="239">
        <v>0</v>
      </c>
      <c r="Z42" s="239">
        <v>0</v>
      </c>
      <c r="AA42" s="239">
        <v>0</v>
      </c>
      <c r="AB42" s="239">
        <v>0</v>
      </c>
      <c r="AC42" s="239">
        <v>0</v>
      </c>
      <c r="AD42" s="239">
        <v>0</v>
      </c>
      <c r="AE42" s="239">
        <v>60000</v>
      </c>
    </row>
    <row r="43" spans="1:31" ht="14.25" x14ac:dyDescent="0.2">
      <c r="A43" s="416"/>
      <c r="B43" s="387"/>
      <c r="C43" s="388"/>
      <c r="D43" s="241" t="s">
        <v>255</v>
      </c>
      <c r="E43" s="411" t="s">
        <v>223</v>
      </c>
      <c r="F43" s="412"/>
      <c r="G43" s="203" t="s">
        <v>476</v>
      </c>
      <c r="I43" s="410">
        <v>0</v>
      </c>
      <c r="J43" s="252"/>
      <c r="K43" s="253"/>
      <c r="L43" s="239">
        <v>0</v>
      </c>
      <c r="M43" s="410">
        <v>0</v>
      </c>
      <c r="N43" s="253"/>
      <c r="O43" s="239">
        <v>10000</v>
      </c>
      <c r="P43" s="410">
        <v>0</v>
      </c>
      <c r="Q43" s="253"/>
      <c r="R43" s="410">
        <v>0</v>
      </c>
      <c r="S43" s="252"/>
      <c r="T43" s="253"/>
      <c r="U43" s="239">
        <v>0</v>
      </c>
      <c r="V43" s="239">
        <v>0</v>
      </c>
      <c r="W43" s="239">
        <v>0</v>
      </c>
      <c r="X43" s="239">
        <v>0</v>
      </c>
      <c r="Y43" s="239">
        <v>0</v>
      </c>
      <c r="Z43" s="239">
        <v>0</v>
      </c>
      <c r="AA43" s="239">
        <v>0</v>
      </c>
      <c r="AB43" s="239">
        <v>0</v>
      </c>
      <c r="AC43" s="239">
        <v>0</v>
      </c>
      <c r="AD43" s="239">
        <v>0</v>
      </c>
      <c r="AE43" s="239">
        <v>10000</v>
      </c>
    </row>
    <row r="44" spans="1:31" ht="14.25" x14ac:dyDescent="0.2">
      <c r="A44" s="416"/>
      <c r="B44" s="387"/>
      <c r="C44" s="388"/>
      <c r="D44" s="241" t="s">
        <v>255</v>
      </c>
      <c r="E44" s="411" t="s">
        <v>224</v>
      </c>
      <c r="F44" s="412"/>
      <c r="G44" s="203" t="s">
        <v>477</v>
      </c>
      <c r="I44" s="410">
        <v>0</v>
      </c>
      <c r="J44" s="252"/>
      <c r="K44" s="253"/>
      <c r="L44" s="239">
        <v>0</v>
      </c>
      <c r="M44" s="410">
        <v>0</v>
      </c>
      <c r="N44" s="253"/>
      <c r="O44" s="239">
        <v>0</v>
      </c>
      <c r="P44" s="410">
        <v>10000</v>
      </c>
      <c r="Q44" s="253"/>
      <c r="R44" s="410">
        <v>0</v>
      </c>
      <c r="S44" s="252"/>
      <c r="T44" s="253"/>
      <c r="U44" s="239">
        <v>0</v>
      </c>
      <c r="V44" s="239">
        <v>0</v>
      </c>
      <c r="W44" s="239">
        <v>0</v>
      </c>
      <c r="X44" s="239">
        <v>0</v>
      </c>
      <c r="Y44" s="239">
        <v>0</v>
      </c>
      <c r="Z44" s="239">
        <v>0</v>
      </c>
      <c r="AA44" s="239">
        <v>0</v>
      </c>
      <c r="AB44" s="239">
        <v>30000</v>
      </c>
      <c r="AC44" s="239">
        <v>0</v>
      </c>
      <c r="AD44" s="239">
        <v>0</v>
      </c>
      <c r="AE44" s="239">
        <v>40000</v>
      </c>
    </row>
    <row r="45" spans="1:31" ht="14.25" x14ac:dyDescent="0.2">
      <c r="A45" s="416"/>
      <c r="B45" s="387"/>
      <c r="C45" s="388"/>
      <c r="D45" s="241" t="s">
        <v>255</v>
      </c>
      <c r="E45" s="411" t="s">
        <v>225</v>
      </c>
      <c r="F45" s="412"/>
      <c r="G45" s="203" t="s">
        <v>478</v>
      </c>
      <c r="I45" s="410">
        <v>10000</v>
      </c>
      <c r="J45" s="252"/>
      <c r="K45" s="253"/>
      <c r="L45" s="239">
        <v>0</v>
      </c>
      <c r="M45" s="410">
        <v>0</v>
      </c>
      <c r="N45" s="253"/>
      <c r="O45" s="239">
        <v>0</v>
      </c>
      <c r="P45" s="410">
        <v>0</v>
      </c>
      <c r="Q45" s="253"/>
      <c r="R45" s="410">
        <v>0</v>
      </c>
      <c r="S45" s="252"/>
      <c r="T45" s="253"/>
      <c r="U45" s="239">
        <v>0</v>
      </c>
      <c r="V45" s="239">
        <v>0</v>
      </c>
      <c r="W45" s="239">
        <v>0</v>
      </c>
      <c r="X45" s="239">
        <v>0</v>
      </c>
      <c r="Y45" s="239">
        <v>0</v>
      </c>
      <c r="Z45" s="239">
        <v>0</v>
      </c>
      <c r="AA45" s="239">
        <v>0</v>
      </c>
      <c r="AB45" s="239">
        <v>0</v>
      </c>
      <c r="AC45" s="239">
        <v>0</v>
      </c>
      <c r="AD45" s="239">
        <v>0</v>
      </c>
      <c r="AE45" s="239">
        <v>10000</v>
      </c>
    </row>
    <row r="46" spans="1:31" ht="14.25" x14ac:dyDescent="0.2">
      <c r="A46" s="416"/>
      <c r="B46" s="387"/>
      <c r="C46" s="388"/>
      <c r="D46" s="241" t="s">
        <v>255</v>
      </c>
      <c r="E46" s="411" t="s">
        <v>226</v>
      </c>
      <c r="F46" s="412"/>
      <c r="G46" s="203" t="s">
        <v>479</v>
      </c>
      <c r="I46" s="410">
        <v>0</v>
      </c>
      <c r="J46" s="252"/>
      <c r="K46" s="253"/>
      <c r="L46" s="239">
        <v>0</v>
      </c>
      <c r="M46" s="410">
        <v>0</v>
      </c>
      <c r="N46" s="253"/>
      <c r="O46" s="239">
        <v>100</v>
      </c>
      <c r="P46" s="410">
        <v>0</v>
      </c>
      <c r="Q46" s="253"/>
      <c r="R46" s="410">
        <v>0</v>
      </c>
      <c r="S46" s="252"/>
      <c r="T46" s="253"/>
      <c r="U46" s="239">
        <v>0</v>
      </c>
      <c r="V46" s="239">
        <v>0</v>
      </c>
      <c r="W46" s="239">
        <v>0</v>
      </c>
      <c r="X46" s="239">
        <v>0</v>
      </c>
      <c r="Y46" s="239">
        <v>0</v>
      </c>
      <c r="Z46" s="239">
        <v>0</v>
      </c>
      <c r="AA46" s="239">
        <v>0</v>
      </c>
      <c r="AB46" s="239">
        <v>0</v>
      </c>
      <c r="AC46" s="239">
        <v>0</v>
      </c>
      <c r="AD46" s="239">
        <v>0</v>
      </c>
      <c r="AE46" s="239">
        <v>100</v>
      </c>
    </row>
    <row r="47" spans="1:31" ht="14.25" x14ac:dyDescent="0.2">
      <c r="A47" s="416"/>
      <c r="B47" s="387"/>
      <c r="C47" s="388"/>
      <c r="D47" s="241" t="s">
        <v>255</v>
      </c>
      <c r="E47" s="411" t="s">
        <v>227</v>
      </c>
      <c r="F47" s="412"/>
      <c r="G47" s="203" t="s">
        <v>395</v>
      </c>
      <c r="I47" s="410">
        <v>43075</v>
      </c>
      <c r="J47" s="252"/>
      <c r="K47" s="253"/>
      <c r="L47" s="239">
        <v>21940</v>
      </c>
      <c r="M47" s="410">
        <v>0</v>
      </c>
      <c r="N47" s="253"/>
      <c r="O47" s="239">
        <v>0</v>
      </c>
      <c r="P47" s="410">
        <v>10702</v>
      </c>
      <c r="Q47" s="253"/>
      <c r="R47" s="410">
        <v>0</v>
      </c>
      <c r="S47" s="252"/>
      <c r="T47" s="253"/>
      <c r="U47" s="239">
        <v>0</v>
      </c>
      <c r="V47" s="239">
        <v>0</v>
      </c>
      <c r="W47" s="239">
        <v>25000</v>
      </c>
      <c r="X47" s="239">
        <v>0</v>
      </c>
      <c r="Y47" s="239">
        <v>0</v>
      </c>
      <c r="Z47" s="239">
        <v>0</v>
      </c>
      <c r="AA47" s="239">
        <v>0</v>
      </c>
      <c r="AB47" s="239">
        <v>0</v>
      </c>
      <c r="AC47" s="239">
        <v>0</v>
      </c>
      <c r="AD47" s="239">
        <v>0</v>
      </c>
      <c r="AE47" s="239">
        <v>100717</v>
      </c>
    </row>
    <row r="48" spans="1:31" ht="14.25" x14ac:dyDescent="0.2">
      <c r="A48" s="416"/>
      <c r="B48" s="387"/>
      <c r="C48" s="388"/>
      <c r="D48" s="241" t="s">
        <v>255</v>
      </c>
      <c r="E48" s="411" t="s">
        <v>147</v>
      </c>
      <c r="F48" s="412"/>
      <c r="G48" s="203" t="s">
        <v>396</v>
      </c>
      <c r="I48" s="410">
        <v>0</v>
      </c>
      <c r="J48" s="252"/>
      <c r="K48" s="253"/>
      <c r="L48" s="239">
        <v>0</v>
      </c>
      <c r="M48" s="410">
        <v>0</v>
      </c>
      <c r="N48" s="253"/>
      <c r="O48" s="239">
        <v>0</v>
      </c>
      <c r="P48" s="410">
        <v>230000</v>
      </c>
      <c r="Q48" s="253"/>
      <c r="R48" s="410">
        <v>0</v>
      </c>
      <c r="S48" s="252"/>
      <c r="T48" s="253"/>
      <c r="U48" s="239">
        <v>0</v>
      </c>
      <c r="V48" s="239">
        <v>0</v>
      </c>
      <c r="W48" s="239">
        <v>0</v>
      </c>
      <c r="X48" s="239">
        <v>0</v>
      </c>
      <c r="Y48" s="239">
        <v>0</v>
      </c>
      <c r="Z48" s="239">
        <v>0</v>
      </c>
      <c r="AA48" s="239">
        <v>0</v>
      </c>
      <c r="AB48" s="239">
        <v>0</v>
      </c>
      <c r="AC48" s="239">
        <v>0</v>
      </c>
      <c r="AD48" s="239">
        <v>0</v>
      </c>
      <c r="AE48" s="239">
        <v>230000</v>
      </c>
    </row>
    <row r="49" spans="1:31" ht="14.25" x14ac:dyDescent="0.2">
      <c r="A49" s="416"/>
      <c r="B49" s="387"/>
      <c r="C49" s="388"/>
      <c r="D49" s="241" t="s">
        <v>255</v>
      </c>
      <c r="E49" s="411" t="s">
        <v>228</v>
      </c>
      <c r="F49" s="412"/>
      <c r="G49" s="203" t="s">
        <v>470</v>
      </c>
      <c r="I49" s="410">
        <v>0</v>
      </c>
      <c r="J49" s="252"/>
      <c r="K49" s="253"/>
      <c r="L49" s="239">
        <v>0</v>
      </c>
      <c r="M49" s="410">
        <v>0</v>
      </c>
      <c r="N49" s="253"/>
      <c r="O49" s="239">
        <v>750</v>
      </c>
      <c r="P49" s="410">
        <v>0</v>
      </c>
      <c r="Q49" s="253"/>
      <c r="R49" s="410">
        <v>0</v>
      </c>
      <c r="S49" s="252"/>
      <c r="T49" s="253"/>
      <c r="U49" s="239">
        <v>0</v>
      </c>
      <c r="V49" s="239">
        <v>0</v>
      </c>
      <c r="W49" s="239">
        <v>0</v>
      </c>
      <c r="X49" s="239">
        <v>0</v>
      </c>
      <c r="Y49" s="239">
        <v>0</v>
      </c>
      <c r="Z49" s="239">
        <v>0</v>
      </c>
      <c r="AA49" s="239">
        <v>0</v>
      </c>
      <c r="AB49" s="239">
        <v>0</v>
      </c>
      <c r="AC49" s="239">
        <v>93590</v>
      </c>
      <c r="AD49" s="239">
        <v>0</v>
      </c>
      <c r="AE49" s="239">
        <v>94340</v>
      </c>
    </row>
    <row r="50" spans="1:31" ht="14.25" x14ac:dyDescent="0.2">
      <c r="A50" s="417"/>
      <c r="B50" s="389"/>
      <c r="C50" s="274"/>
      <c r="D50" s="413" t="s">
        <v>99</v>
      </c>
      <c r="E50" s="252"/>
      <c r="F50" s="252"/>
      <c r="G50" s="253"/>
      <c r="I50" s="414">
        <v>206077</v>
      </c>
      <c r="J50" s="252"/>
      <c r="K50" s="253"/>
      <c r="L50" s="240">
        <v>86440</v>
      </c>
      <c r="M50" s="414">
        <v>20000</v>
      </c>
      <c r="N50" s="253"/>
      <c r="O50" s="240">
        <v>10850</v>
      </c>
      <c r="P50" s="414">
        <v>315223</v>
      </c>
      <c r="Q50" s="253"/>
      <c r="R50" s="414">
        <v>949856.9</v>
      </c>
      <c r="S50" s="252"/>
      <c r="T50" s="253"/>
      <c r="U50" s="240">
        <v>0</v>
      </c>
      <c r="V50" s="240">
        <v>155000</v>
      </c>
      <c r="W50" s="240">
        <v>445000</v>
      </c>
      <c r="X50" s="240">
        <v>0</v>
      </c>
      <c r="Y50" s="240">
        <v>0</v>
      </c>
      <c r="Z50" s="240">
        <v>0</v>
      </c>
      <c r="AA50" s="240">
        <v>0</v>
      </c>
      <c r="AB50" s="240">
        <v>30000</v>
      </c>
      <c r="AC50" s="240">
        <v>93590</v>
      </c>
      <c r="AD50" s="240">
        <v>0</v>
      </c>
      <c r="AE50" s="240">
        <v>2312036.9</v>
      </c>
    </row>
    <row r="51" spans="1:31" ht="14.25" x14ac:dyDescent="0.2">
      <c r="A51" s="415" t="s">
        <v>255</v>
      </c>
      <c r="B51" s="378" t="s">
        <v>6</v>
      </c>
      <c r="C51" s="271"/>
      <c r="D51" s="241" t="s">
        <v>255</v>
      </c>
      <c r="E51" s="411" t="s">
        <v>201</v>
      </c>
      <c r="F51" s="412"/>
      <c r="G51" s="203" t="s">
        <v>397</v>
      </c>
      <c r="I51" s="410">
        <v>78420.800000000003</v>
      </c>
      <c r="J51" s="252"/>
      <c r="K51" s="253"/>
      <c r="L51" s="239">
        <v>0</v>
      </c>
      <c r="M51" s="410">
        <v>0</v>
      </c>
      <c r="N51" s="253"/>
      <c r="O51" s="239">
        <v>0</v>
      </c>
      <c r="P51" s="410">
        <v>8250.16</v>
      </c>
      <c r="Q51" s="253"/>
      <c r="R51" s="410">
        <v>0</v>
      </c>
      <c r="S51" s="252"/>
      <c r="T51" s="253"/>
      <c r="U51" s="239">
        <v>0</v>
      </c>
      <c r="V51" s="239">
        <v>0</v>
      </c>
      <c r="W51" s="239">
        <v>0</v>
      </c>
      <c r="X51" s="239">
        <v>0</v>
      </c>
      <c r="Y51" s="239">
        <v>0</v>
      </c>
      <c r="Z51" s="239">
        <v>0</v>
      </c>
      <c r="AA51" s="239">
        <v>0</v>
      </c>
      <c r="AB51" s="239">
        <v>0</v>
      </c>
      <c r="AC51" s="239">
        <v>263756.40000000002</v>
      </c>
      <c r="AD51" s="239">
        <v>0</v>
      </c>
      <c r="AE51" s="239">
        <v>350427.36</v>
      </c>
    </row>
    <row r="52" spans="1:31" ht="14.25" x14ac:dyDescent="0.2">
      <c r="A52" s="416"/>
      <c r="B52" s="387"/>
      <c r="C52" s="388"/>
      <c r="D52" s="241" t="s">
        <v>255</v>
      </c>
      <c r="E52" s="411" t="s">
        <v>202</v>
      </c>
      <c r="F52" s="412"/>
      <c r="G52" s="203" t="s">
        <v>398</v>
      </c>
      <c r="I52" s="410">
        <v>12437.17</v>
      </c>
      <c r="J52" s="252"/>
      <c r="K52" s="253"/>
      <c r="L52" s="239">
        <v>0</v>
      </c>
      <c r="M52" s="410">
        <v>0</v>
      </c>
      <c r="N52" s="253"/>
      <c r="O52" s="239">
        <v>3706.37</v>
      </c>
      <c r="P52" s="410">
        <v>0</v>
      </c>
      <c r="Q52" s="253"/>
      <c r="R52" s="410">
        <v>0</v>
      </c>
      <c r="S52" s="252"/>
      <c r="T52" s="253"/>
      <c r="U52" s="239">
        <v>0</v>
      </c>
      <c r="V52" s="239">
        <v>0</v>
      </c>
      <c r="W52" s="239">
        <v>0</v>
      </c>
      <c r="X52" s="239">
        <v>0</v>
      </c>
      <c r="Y52" s="239">
        <v>0</v>
      </c>
      <c r="Z52" s="239">
        <v>0</v>
      </c>
      <c r="AA52" s="239">
        <v>0</v>
      </c>
      <c r="AB52" s="239">
        <v>0</v>
      </c>
      <c r="AC52" s="239">
        <v>0</v>
      </c>
      <c r="AD52" s="239">
        <v>0</v>
      </c>
      <c r="AE52" s="239">
        <v>16143.54</v>
      </c>
    </row>
    <row r="53" spans="1:31" ht="14.25" x14ac:dyDescent="0.2">
      <c r="A53" s="416"/>
      <c r="B53" s="387"/>
      <c r="C53" s="388"/>
      <c r="D53" s="241" t="s">
        <v>255</v>
      </c>
      <c r="E53" s="411" t="s">
        <v>203</v>
      </c>
      <c r="F53" s="412"/>
      <c r="G53" s="203" t="s">
        <v>399</v>
      </c>
      <c r="I53" s="410">
        <v>10000</v>
      </c>
      <c r="J53" s="252"/>
      <c r="K53" s="253"/>
      <c r="L53" s="239">
        <v>7044</v>
      </c>
      <c r="M53" s="410">
        <v>0</v>
      </c>
      <c r="N53" s="253"/>
      <c r="O53" s="239">
        <v>0</v>
      </c>
      <c r="P53" s="410">
        <v>10000</v>
      </c>
      <c r="Q53" s="253"/>
      <c r="R53" s="410">
        <v>0</v>
      </c>
      <c r="S53" s="252"/>
      <c r="T53" s="253"/>
      <c r="U53" s="239">
        <v>0</v>
      </c>
      <c r="V53" s="239">
        <v>0</v>
      </c>
      <c r="W53" s="239">
        <v>0</v>
      </c>
      <c r="X53" s="239">
        <v>0</v>
      </c>
      <c r="Y53" s="239">
        <v>0</v>
      </c>
      <c r="Z53" s="239">
        <v>0</v>
      </c>
      <c r="AA53" s="239">
        <v>0</v>
      </c>
      <c r="AB53" s="239">
        <v>0</v>
      </c>
      <c r="AC53" s="239">
        <v>0</v>
      </c>
      <c r="AD53" s="239">
        <v>0</v>
      </c>
      <c r="AE53" s="239">
        <v>27044</v>
      </c>
    </row>
    <row r="54" spans="1:31" ht="14.25" x14ac:dyDescent="0.2">
      <c r="A54" s="416"/>
      <c r="B54" s="387"/>
      <c r="C54" s="388"/>
      <c r="D54" s="241" t="s">
        <v>255</v>
      </c>
      <c r="E54" s="411" t="s">
        <v>229</v>
      </c>
      <c r="F54" s="412"/>
      <c r="G54" s="203" t="s">
        <v>400</v>
      </c>
      <c r="I54" s="410">
        <v>281.62</v>
      </c>
      <c r="J54" s="252"/>
      <c r="K54" s="253"/>
      <c r="L54" s="239">
        <v>0</v>
      </c>
      <c r="M54" s="410">
        <v>0</v>
      </c>
      <c r="N54" s="253"/>
      <c r="O54" s="239">
        <v>0</v>
      </c>
      <c r="P54" s="410">
        <v>0</v>
      </c>
      <c r="Q54" s="253"/>
      <c r="R54" s="410">
        <v>0</v>
      </c>
      <c r="S54" s="252"/>
      <c r="T54" s="253"/>
      <c r="U54" s="239">
        <v>0</v>
      </c>
      <c r="V54" s="239">
        <v>0</v>
      </c>
      <c r="W54" s="239">
        <v>0</v>
      </c>
      <c r="X54" s="239">
        <v>0</v>
      </c>
      <c r="Y54" s="239">
        <v>0</v>
      </c>
      <c r="Z54" s="239">
        <v>0</v>
      </c>
      <c r="AA54" s="239">
        <v>0</v>
      </c>
      <c r="AB54" s="239">
        <v>0</v>
      </c>
      <c r="AC54" s="239">
        <v>0</v>
      </c>
      <c r="AD54" s="239">
        <v>0</v>
      </c>
      <c r="AE54" s="239">
        <v>281.62</v>
      </c>
    </row>
    <row r="55" spans="1:31" ht="14.25" x14ac:dyDescent="0.2">
      <c r="A55" s="417"/>
      <c r="B55" s="389"/>
      <c r="C55" s="274"/>
      <c r="D55" s="413" t="s">
        <v>99</v>
      </c>
      <c r="E55" s="252"/>
      <c r="F55" s="252"/>
      <c r="G55" s="253"/>
      <c r="I55" s="414">
        <v>101139.59</v>
      </c>
      <c r="J55" s="252"/>
      <c r="K55" s="253"/>
      <c r="L55" s="240">
        <v>7044</v>
      </c>
      <c r="M55" s="414">
        <v>0</v>
      </c>
      <c r="N55" s="253"/>
      <c r="O55" s="240">
        <v>3706.37</v>
      </c>
      <c r="P55" s="414">
        <v>18250.16</v>
      </c>
      <c r="Q55" s="253"/>
      <c r="R55" s="414">
        <v>0</v>
      </c>
      <c r="S55" s="252"/>
      <c r="T55" s="253"/>
      <c r="U55" s="240">
        <v>0</v>
      </c>
      <c r="V55" s="240">
        <v>0</v>
      </c>
      <c r="W55" s="240">
        <v>0</v>
      </c>
      <c r="X55" s="240">
        <v>0</v>
      </c>
      <c r="Y55" s="240">
        <v>0</v>
      </c>
      <c r="Z55" s="240">
        <v>0</v>
      </c>
      <c r="AA55" s="240">
        <v>0</v>
      </c>
      <c r="AB55" s="240">
        <v>0</v>
      </c>
      <c r="AC55" s="240">
        <v>263756.40000000002</v>
      </c>
      <c r="AD55" s="240">
        <v>0</v>
      </c>
      <c r="AE55" s="240">
        <v>393896.52</v>
      </c>
    </row>
    <row r="56" spans="1:31" ht="14.25" x14ac:dyDescent="0.2">
      <c r="A56" s="415" t="s">
        <v>255</v>
      </c>
      <c r="B56" s="378" t="s">
        <v>8</v>
      </c>
      <c r="C56" s="271"/>
      <c r="D56" s="241" t="s">
        <v>255</v>
      </c>
      <c r="E56" s="411" t="s">
        <v>204</v>
      </c>
      <c r="F56" s="412"/>
      <c r="G56" s="203" t="s">
        <v>417</v>
      </c>
      <c r="I56" s="410">
        <v>30000</v>
      </c>
      <c r="J56" s="252"/>
      <c r="K56" s="253"/>
      <c r="L56" s="239">
        <v>0</v>
      </c>
      <c r="M56" s="410">
        <v>0</v>
      </c>
      <c r="N56" s="253"/>
      <c r="O56" s="239">
        <v>400</v>
      </c>
      <c r="P56" s="410">
        <v>0</v>
      </c>
      <c r="Q56" s="253"/>
      <c r="R56" s="410">
        <v>0</v>
      </c>
      <c r="S56" s="252"/>
      <c r="T56" s="253"/>
      <c r="U56" s="239">
        <v>0</v>
      </c>
      <c r="V56" s="239">
        <v>0</v>
      </c>
      <c r="W56" s="239">
        <v>0</v>
      </c>
      <c r="X56" s="239">
        <v>0</v>
      </c>
      <c r="Y56" s="239">
        <v>0</v>
      </c>
      <c r="Z56" s="239">
        <v>0</v>
      </c>
      <c r="AA56" s="239">
        <v>0</v>
      </c>
      <c r="AB56" s="239">
        <v>0</v>
      </c>
      <c r="AC56" s="239">
        <v>0</v>
      </c>
      <c r="AD56" s="239">
        <v>0</v>
      </c>
      <c r="AE56" s="239">
        <v>30400</v>
      </c>
    </row>
    <row r="57" spans="1:31" ht="14.25" x14ac:dyDescent="0.2">
      <c r="A57" s="416"/>
      <c r="B57" s="387"/>
      <c r="C57" s="388"/>
      <c r="D57" s="241" t="s">
        <v>255</v>
      </c>
      <c r="E57" s="411" t="s">
        <v>339</v>
      </c>
      <c r="F57" s="412"/>
      <c r="G57" s="203" t="s">
        <v>480</v>
      </c>
      <c r="I57" s="410">
        <v>0</v>
      </c>
      <c r="J57" s="252"/>
      <c r="K57" s="253"/>
      <c r="L57" s="239">
        <v>0</v>
      </c>
      <c r="M57" s="410">
        <v>0</v>
      </c>
      <c r="N57" s="253"/>
      <c r="O57" s="239">
        <v>0</v>
      </c>
      <c r="P57" s="410">
        <v>0</v>
      </c>
      <c r="Q57" s="253"/>
      <c r="R57" s="410">
        <v>0</v>
      </c>
      <c r="S57" s="252"/>
      <c r="T57" s="253"/>
      <c r="U57" s="239">
        <v>0</v>
      </c>
      <c r="V57" s="239">
        <v>0</v>
      </c>
      <c r="W57" s="239">
        <v>2500000</v>
      </c>
      <c r="X57" s="239">
        <v>0</v>
      </c>
      <c r="Y57" s="239">
        <v>0</v>
      </c>
      <c r="Z57" s="239">
        <v>0</v>
      </c>
      <c r="AA57" s="239">
        <v>0</v>
      </c>
      <c r="AB57" s="239">
        <v>0</v>
      </c>
      <c r="AC57" s="239">
        <v>0</v>
      </c>
      <c r="AD57" s="239">
        <v>0</v>
      </c>
      <c r="AE57" s="239">
        <v>2500000</v>
      </c>
    </row>
    <row r="58" spans="1:31" ht="14.25" x14ac:dyDescent="0.2">
      <c r="A58" s="416"/>
      <c r="B58" s="387"/>
      <c r="C58" s="388"/>
      <c r="D58" s="241" t="s">
        <v>255</v>
      </c>
      <c r="E58" s="411" t="s">
        <v>340</v>
      </c>
      <c r="F58" s="412"/>
      <c r="G58" s="203" t="s">
        <v>481</v>
      </c>
      <c r="I58" s="410">
        <v>0</v>
      </c>
      <c r="J58" s="252"/>
      <c r="K58" s="253"/>
      <c r="L58" s="239">
        <v>0</v>
      </c>
      <c r="M58" s="410">
        <v>0</v>
      </c>
      <c r="N58" s="253"/>
      <c r="O58" s="239">
        <v>4150</v>
      </c>
      <c r="P58" s="410">
        <v>0</v>
      </c>
      <c r="Q58" s="253"/>
      <c r="R58" s="410">
        <v>0</v>
      </c>
      <c r="S58" s="252"/>
      <c r="T58" s="253"/>
      <c r="U58" s="239">
        <v>0</v>
      </c>
      <c r="V58" s="239">
        <v>0</v>
      </c>
      <c r="W58" s="239">
        <v>0</v>
      </c>
      <c r="X58" s="239">
        <v>0</v>
      </c>
      <c r="Y58" s="239">
        <v>0</v>
      </c>
      <c r="Z58" s="239">
        <v>0</v>
      </c>
      <c r="AA58" s="239">
        <v>0</v>
      </c>
      <c r="AB58" s="239">
        <v>0</v>
      </c>
      <c r="AC58" s="239">
        <v>0</v>
      </c>
      <c r="AD58" s="239">
        <v>0</v>
      </c>
      <c r="AE58" s="239">
        <v>4150</v>
      </c>
    </row>
    <row r="59" spans="1:31" ht="14.25" x14ac:dyDescent="0.2">
      <c r="A59" s="416"/>
      <c r="B59" s="387"/>
      <c r="C59" s="388"/>
      <c r="D59" s="241" t="s">
        <v>255</v>
      </c>
      <c r="E59" s="411" t="s">
        <v>341</v>
      </c>
      <c r="F59" s="412"/>
      <c r="G59" s="203" t="s">
        <v>418</v>
      </c>
      <c r="I59" s="410">
        <v>1200</v>
      </c>
      <c r="J59" s="252"/>
      <c r="K59" s="253"/>
      <c r="L59" s="239">
        <v>0</v>
      </c>
      <c r="M59" s="410">
        <v>0</v>
      </c>
      <c r="N59" s="253"/>
      <c r="O59" s="239">
        <v>0</v>
      </c>
      <c r="P59" s="410">
        <v>0</v>
      </c>
      <c r="Q59" s="253"/>
      <c r="R59" s="410">
        <v>0</v>
      </c>
      <c r="S59" s="252"/>
      <c r="T59" s="253"/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239">
        <v>0</v>
      </c>
      <c r="AC59" s="239">
        <v>0</v>
      </c>
      <c r="AD59" s="239">
        <v>0</v>
      </c>
      <c r="AE59" s="239">
        <v>1200</v>
      </c>
    </row>
    <row r="60" spans="1:31" ht="14.25" x14ac:dyDescent="0.2">
      <c r="A60" s="416"/>
      <c r="B60" s="387"/>
      <c r="C60" s="388"/>
      <c r="D60" s="241" t="s">
        <v>255</v>
      </c>
      <c r="E60" s="411" t="s">
        <v>342</v>
      </c>
      <c r="F60" s="412"/>
      <c r="G60" s="203" t="s">
        <v>482</v>
      </c>
      <c r="I60" s="410">
        <v>0</v>
      </c>
      <c r="J60" s="252"/>
      <c r="K60" s="253"/>
      <c r="L60" s="239">
        <v>0</v>
      </c>
      <c r="M60" s="410">
        <v>0</v>
      </c>
      <c r="N60" s="253"/>
      <c r="O60" s="239">
        <v>0</v>
      </c>
      <c r="P60" s="410">
        <v>0</v>
      </c>
      <c r="Q60" s="253"/>
      <c r="R60" s="410">
        <v>0</v>
      </c>
      <c r="S60" s="252"/>
      <c r="T60" s="253"/>
      <c r="U60" s="239">
        <v>1000</v>
      </c>
      <c r="V60" s="239">
        <v>0</v>
      </c>
      <c r="W60" s="239">
        <v>0</v>
      </c>
      <c r="X60" s="239">
        <v>0</v>
      </c>
      <c r="Y60" s="239">
        <v>0</v>
      </c>
      <c r="Z60" s="239">
        <v>0</v>
      </c>
      <c r="AA60" s="239">
        <v>0</v>
      </c>
      <c r="AB60" s="239">
        <v>0</v>
      </c>
      <c r="AC60" s="239">
        <v>0</v>
      </c>
      <c r="AD60" s="239">
        <v>0</v>
      </c>
      <c r="AE60" s="239">
        <v>1000</v>
      </c>
    </row>
    <row r="61" spans="1:31" ht="14.25" x14ac:dyDescent="0.2">
      <c r="A61" s="416"/>
      <c r="B61" s="387"/>
      <c r="C61" s="388"/>
      <c r="D61" s="241" t="s">
        <v>255</v>
      </c>
      <c r="E61" s="411" t="s">
        <v>230</v>
      </c>
      <c r="F61" s="412"/>
      <c r="G61" s="203" t="s">
        <v>401</v>
      </c>
      <c r="I61" s="410">
        <v>48674.9</v>
      </c>
      <c r="J61" s="252"/>
      <c r="K61" s="253"/>
      <c r="L61" s="239">
        <v>20000</v>
      </c>
      <c r="M61" s="410">
        <v>23180.13</v>
      </c>
      <c r="N61" s="253"/>
      <c r="O61" s="239">
        <v>0</v>
      </c>
      <c r="P61" s="410">
        <v>0</v>
      </c>
      <c r="Q61" s="253"/>
      <c r="R61" s="410">
        <v>0</v>
      </c>
      <c r="S61" s="252"/>
      <c r="T61" s="253"/>
      <c r="U61" s="239">
        <v>0</v>
      </c>
      <c r="V61" s="239">
        <v>0</v>
      </c>
      <c r="W61" s="239">
        <v>0</v>
      </c>
      <c r="X61" s="239">
        <v>0</v>
      </c>
      <c r="Y61" s="239">
        <v>0</v>
      </c>
      <c r="Z61" s="239">
        <v>0</v>
      </c>
      <c r="AA61" s="239">
        <v>0</v>
      </c>
      <c r="AB61" s="239">
        <v>0</v>
      </c>
      <c r="AC61" s="239">
        <v>100000</v>
      </c>
      <c r="AD61" s="239">
        <v>0</v>
      </c>
      <c r="AE61" s="239">
        <v>191855.03</v>
      </c>
    </row>
    <row r="62" spans="1:31" ht="14.25" x14ac:dyDescent="0.2">
      <c r="A62" s="417"/>
      <c r="B62" s="389"/>
      <c r="C62" s="274"/>
      <c r="D62" s="413" t="s">
        <v>99</v>
      </c>
      <c r="E62" s="252"/>
      <c r="F62" s="252"/>
      <c r="G62" s="253"/>
      <c r="I62" s="414">
        <v>79874.899999999994</v>
      </c>
      <c r="J62" s="252"/>
      <c r="K62" s="253"/>
      <c r="L62" s="240">
        <v>20000</v>
      </c>
      <c r="M62" s="414">
        <v>23180.13</v>
      </c>
      <c r="N62" s="253"/>
      <c r="O62" s="240">
        <v>4550</v>
      </c>
      <c r="P62" s="414">
        <v>0</v>
      </c>
      <c r="Q62" s="253"/>
      <c r="R62" s="414">
        <v>0</v>
      </c>
      <c r="S62" s="252"/>
      <c r="T62" s="253"/>
      <c r="U62" s="240">
        <v>1000</v>
      </c>
      <c r="V62" s="240">
        <v>0</v>
      </c>
      <c r="W62" s="240">
        <v>2500000</v>
      </c>
      <c r="X62" s="240">
        <v>0</v>
      </c>
      <c r="Y62" s="240">
        <v>0</v>
      </c>
      <c r="Z62" s="240">
        <v>0</v>
      </c>
      <c r="AA62" s="240">
        <v>0</v>
      </c>
      <c r="AB62" s="240">
        <v>0</v>
      </c>
      <c r="AC62" s="240">
        <v>100000</v>
      </c>
      <c r="AD62" s="240">
        <v>0</v>
      </c>
      <c r="AE62" s="240">
        <v>2728605.03</v>
      </c>
    </row>
    <row r="63" spans="1:31" ht="14.25" x14ac:dyDescent="0.2">
      <c r="A63" s="415" t="s">
        <v>255</v>
      </c>
      <c r="B63" s="378" t="s">
        <v>44</v>
      </c>
      <c r="C63" s="271"/>
      <c r="D63" s="241" t="s">
        <v>255</v>
      </c>
      <c r="E63" s="411" t="s">
        <v>343</v>
      </c>
      <c r="F63" s="412"/>
      <c r="G63" s="203" t="s">
        <v>483</v>
      </c>
      <c r="I63" s="410">
        <v>13000</v>
      </c>
      <c r="J63" s="252"/>
      <c r="K63" s="253"/>
      <c r="L63" s="239">
        <v>0</v>
      </c>
      <c r="M63" s="410">
        <v>0</v>
      </c>
      <c r="N63" s="253"/>
      <c r="O63" s="239">
        <v>0</v>
      </c>
      <c r="P63" s="410">
        <v>0</v>
      </c>
      <c r="Q63" s="253"/>
      <c r="R63" s="410">
        <v>0</v>
      </c>
      <c r="S63" s="252"/>
      <c r="T63" s="253"/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239">
        <v>0</v>
      </c>
      <c r="AC63" s="239">
        <v>0</v>
      </c>
      <c r="AD63" s="239">
        <v>0</v>
      </c>
      <c r="AE63" s="239">
        <v>13000</v>
      </c>
    </row>
    <row r="64" spans="1:31" ht="14.25" x14ac:dyDescent="0.2">
      <c r="A64" s="416"/>
      <c r="B64" s="387"/>
      <c r="C64" s="388"/>
      <c r="D64" s="418" t="s">
        <v>255</v>
      </c>
      <c r="E64" s="411" t="s">
        <v>205</v>
      </c>
      <c r="F64" s="412"/>
      <c r="G64" s="203" t="s">
        <v>471</v>
      </c>
      <c r="I64" s="410">
        <v>0</v>
      </c>
      <c r="J64" s="252"/>
      <c r="K64" s="253"/>
      <c r="L64" s="239">
        <v>0</v>
      </c>
      <c r="M64" s="410">
        <v>0</v>
      </c>
      <c r="N64" s="253"/>
      <c r="O64" s="239">
        <v>0</v>
      </c>
      <c r="P64" s="410">
        <v>0</v>
      </c>
      <c r="Q64" s="253"/>
      <c r="R64" s="410">
        <v>14000</v>
      </c>
      <c r="S64" s="252"/>
      <c r="T64" s="253"/>
      <c r="U64" s="239">
        <v>0</v>
      </c>
      <c r="V64" s="239">
        <v>0</v>
      </c>
      <c r="W64" s="239">
        <v>0</v>
      </c>
      <c r="X64" s="239">
        <v>2086000</v>
      </c>
      <c r="Y64" s="239">
        <v>0</v>
      </c>
      <c r="Z64" s="239">
        <v>39000</v>
      </c>
      <c r="AA64" s="239">
        <v>0</v>
      </c>
      <c r="AB64" s="239">
        <v>0</v>
      </c>
      <c r="AC64" s="239">
        <v>0</v>
      </c>
      <c r="AD64" s="239">
        <v>0</v>
      </c>
      <c r="AE64" s="239">
        <v>2139000</v>
      </c>
    </row>
    <row r="65" spans="1:31" ht="14.25" x14ac:dyDescent="0.2">
      <c r="A65" s="416"/>
      <c r="B65" s="387"/>
      <c r="C65" s="388"/>
      <c r="D65" s="419"/>
      <c r="E65" s="411" t="s">
        <v>205</v>
      </c>
      <c r="F65" s="412"/>
      <c r="G65" s="203" t="s">
        <v>471</v>
      </c>
      <c r="I65" s="410">
        <v>0</v>
      </c>
      <c r="J65" s="252"/>
      <c r="K65" s="253"/>
      <c r="L65" s="239">
        <v>0</v>
      </c>
      <c r="M65" s="410">
        <v>0</v>
      </c>
      <c r="N65" s="253"/>
      <c r="O65" s="239">
        <v>0</v>
      </c>
      <c r="P65" s="410">
        <v>0</v>
      </c>
      <c r="Q65" s="253"/>
      <c r="R65" s="410">
        <v>0</v>
      </c>
      <c r="S65" s="252"/>
      <c r="T65" s="253"/>
      <c r="U65" s="239">
        <v>0</v>
      </c>
      <c r="V65" s="239">
        <v>0</v>
      </c>
      <c r="W65" s="239">
        <v>0</v>
      </c>
      <c r="X65" s="239">
        <v>89200</v>
      </c>
      <c r="Y65" s="239">
        <v>0</v>
      </c>
      <c r="Z65" s="239">
        <v>0</v>
      </c>
      <c r="AA65" s="239">
        <v>0</v>
      </c>
      <c r="AB65" s="239">
        <v>0</v>
      </c>
      <c r="AC65" s="239">
        <v>0</v>
      </c>
      <c r="AD65" s="239">
        <v>0</v>
      </c>
      <c r="AE65" s="239">
        <v>89200</v>
      </c>
    </row>
    <row r="66" spans="1:31" ht="14.25" x14ac:dyDescent="0.2">
      <c r="A66" s="416"/>
      <c r="B66" s="387"/>
      <c r="C66" s="388"/>
      <c r="D66" s="241" t="s">
        <v>255</v>
      </c>
      <c r="E66" s="411" t="s">
        <v>231</v>
      </c>
      <c r="F66" s="412"/>
      <c r="G66" s="203" t="s">
        <v>402</v>
      </c>
      <c r="I66" s="410">
        <v>99000</v>
      </c>
      <c r="J66" s="252"/>
      <c r="K66" s="253"/>
      <c r="L66" s="239">
        <v>0</v>
      </c>
      <c r="M66" s="410">
        <v>0</v>
      </c>
      <c r="N66" s="253"/>
      <c r="O66" s="239">
        <v>0</v>
      </c>
      <c r="P66" s="410">
        <v>0</v>
      </c>
      <c r="Q66" s="253"/>
      <c r="R66" s="410">
        <v>64000</v>
      </c>
      <c r="S66" s="252"/>
      <c r="T66" s="253"/>
      <c r="U66" s="239">
        <v>0</v>
      </c>
      <c r="V66" s="239">
        <v>0</v>
      </c>
      <c r="W66" s="239">
        <v>0</v>
      </c>
      <c r="X66" s="239">
        <v>71000</v>
      </c>
      <c r="Y66" s="239">
        <v>0</v>
      </c>
      <c r="Z66" s="239">
        <v>0</v>
      </c>
      <c r="AA66" s="239">
        <v>0</v>
      </c>
      <c r="AB66" s="239">
        <v>0</v>
      </c>
      <c r="AC66" s="239">
        <v>0</v>
      </c>
      <c r="AD66" s="239">
        <v>0</v>
      </c>
      <c r="AE66" s="239">
        <v>234000</v>
      </c>
    </row>
    <row r="67" spans="1:31" ht="14.25" x14ac:dyDescent="0.2">
      <c r="A67" s="417"/>
      <c r="B67" s="389"/>
      <c r="C67" s="274"/>
      <c r="D67" s="413" t="s">
        <v>99</v>
      </c>
      <c r="E67" s="252"/>
      <c r="F67" s="252"/>
      <c r="G67" s="253"/>
      <c r="I67" s="414">
        <v>112000</v>
      </c>
      <c r="J67" s="252"/>
      <c r="K67" s="253"/>
      <c r="L67" s="240">
        <v>0</v>
      </c>
      <c r="M67" s="414">
        <v>0</v>
      </c>
      <c r="N67" s="253"/>
      <c r="O67" s="240">
        <v>0</v>
      </c>
      <c r="P67" s="414">
        <v>0</v>
      </c>
      <c r="Q67" s="253"/>
      <c r="R67" s="414">
        <v>78000</v>
      </c>
      <c r="S67" s="252"/>
      <c r="T67" s="253"/>
      <c r="U67" s="240">
        <v>0</v>
      </c>
      <c r="V67" s="240">
        <v>0</v>
      </c>
      <c r="W67" s="240">
        <v>0</v>
      </c>
      <c r="X67" s="240">
        <v>2246200</v>
      </c>
      <c r="Y67" s="240">
        <v>0</v>
      </c>
      <c r="Z67" s="240">
        <v>39000</v>
      </c>
      <c r="AA67" s="240">
        <v>0</v>
      </c>
      <c r="AB67" s="240">
        <v>0</v>
      </c>
      <c r="AC67" s="240">
        <v>0</v>
      </c>
      <c r="AD67" s="240">
        <v>0</v>
      </c>
      <c r="AE67" s="240">
        <v>2475200</v>
      </c>
    </row>
    <row r="68" spans="1:31" ht="14.25" x14ac:dyDescent="0.2">
      <c r="A68" s="415" t="s">
        <v>255</v>
      </c>
      <c r="B68" s="378" t="s">
        <v>47</v>
      </c>
      <c r="C68" s="271"/>
      <c r="D68" s="241" t="s">
        <v>255</v>
      </c>
      <c r="E68" s="411" t="s">
        <v>47</v>
      </c>
      <c r="F68" s="412"/>
      <c r="G68" s="203" t="s">
        <v>419</v>
      </c>
      <c r="I68" s="410">
        <v>25000</v>
      </c>
      <c r="J68" s="252"/>
      <c r="K68" s="253"/>
      <c r="L68" s="239">
        <v>0</v>
      </c>
      <c r="M68" s="410">
        <v>0</v>
      </c>
      <c r="N68" s="253"/>
      <c r="O68" s="239">
        <v>0</v>
      </c>
      <c r="P68" s="410">
        <v>0</v>
      </c>
      <c r="Q68" s="253"/>
      <c r="R68" s="410">
        <v>0</v>
      </c>
      <c r="S68" s="252"/>
      <c r="T68" s="253"/>
      <c r="U68" s="239">
        <v>0</v>
      </c>
      <c r="V68" s="239">
        <v>0</v>
      </c>
      <c r="W68" s="239">
        <v>0</v>
      </c>
      <c r="X68" s="239">
        <v>0</v>
      </c>
      <c r="Y68" s="239">
        <v>0</v>
      </c>
      <c r="Z68" s="239">
        <v>0</v>
      </c>
      <c r="AA68" s="239">
        <v>0</v>
      </c>
      <c r="AB68" s="239">
        <v>0</v>
      </c>
      <c r="AC68" s="239">
        <v>0</v>
      </c>
      <c r="AD68" s="239">
        <v>0</v>
      </c>
      <c r="AE68" s="239">
        <v>25000</v>
      </c>
    </row>
    <row r="69" spans="1:31" ht="14.25" x14ac:dyDescent="0.2">
      <c r="A69" s="417"/>
      <c r="B69" s="389"/>
      <c r="C69" s="274"/>
      <c r="D69" s="413" t="s">
        <v>99</v>
      </c>
      <c r="E69" s="252"/>
      <c r="F69" s="252"/>
      <c r="G69" s="253"/>
      <c r="I69" s="414">
        <v>25000</v>
      </c>
      <c r="J69" s="252"/>
      <c r="K69" s="253"/>
      <c r="L69" s="240">
        <v>0</v>
      </c>
      <c r="M69" s="414">
        <v>0</v>
      </c>
      <c r="N69" s="253"/>
      <c r="O69" s="240">
        <v>0</v>
      </c>
      <c r="P69" s="414">
        <v>0</v>
      </c>
      <c r="Q69" s="253"/>
      <c r="R69" s="414">
        <v>0</v>
      </c>
      <c r="S69" s="252"/>
      <c r="T69" s="253"/>
      <c r="U69" s="240">
        <v>0</v>
      </c>
      <c r="V69" s="240">
        <v>0</v>
      </c>
      <c r="W69" s="240">
        <v>0</v>
      </c>
      <c r="X69" s="240">
        <v>0</v>
      </c>
      <c r="Y69" s="240">
        <v>0</v>
      </c>
      <c r="Z69" s="240">
        <v>0</v>
      </c>
      <c r="AA69" s="240">
        <v>0</v>
      </c>
      <c r="AB69" s="240">
        <v>0</v>
      </c>
      <c r="AC69" s="240">
        <v>0</v>
      </c>
      <c r="AD69" s="240">
        <v>0</v>
      </c>
      <c r="AE69" s="240">
        <v>25000</v>
      </c>
    </row>
    <row r="70" spans="1:31" ht="14.25" x14ac:dyDescent="0.2">
      <c r="A70" s="415" t="s">
        <v>255</v>
      </c>
      <c r="B70" s="378" t="s">
        <v>7</v>
      </c>
      <c r="C70" s="271"/>
      <c r="D70" s="241" t="s">
        <v>255</v>
      </c>
      <c r="E70" s="411" t="s">
        <v>344</v>
      </c>
      <c r="F70" s="412"/>
      <c r="G70" s="203" t="s">
        <v>484</v>
      </c>
      <c r="I70" s="410">
        <v>15000</v>
      </c>
      <c r="J70" s="252"/>
      <c r="K70" s="253"/>
      <c r="L70" s="239">
        <v>0</v>
      </c>
      <c r="M70" s="410">
        <v>0</v>
      </c>
      <c r="N70" s="253"/>
      <c r="O70" s="239">
        <v>0</v>
      </c>
      <c r="P70" s="410">
        <v>0</v>
      </c>
      <c r="Q70" s="253"/>
      <c r="R70" s="410">
        <v>0</v>
      </c>
      <c r="S70" s="252"/>
      <c r="T70" s="253"/>
      <c r="U70" s="239">
        <v>0</v>
      </c>
      <c r="V70" s="239">
        <v>0</v>
      </c>
      <c r="W70" s="239">
        <v>0</v>
      </c>
      <c r="X70" s="239">
        <v>0</v>
      </c>
      <c r="Y70" s="239">
        <v>0</v>
      </c>
      <c r="Z70" s="239">
        <v>0</v>
      </c>
      <c r="AA70" s="239">
        <v>0</v>
      </c>
      <c r="AB70" s="239">
        <v>0</v>
      </c>
      <c r="AC70" s="239">
        <v>0</v>
      </c>
      <c r="AD70" s="239">
        <v>0</v>
      </c>
      <c r="AE70" s="239">
        <v>15000</v>
      </c>
    </row>
    <row r="71" spans="1:31" ht="14.25" x14ac:dyDescent="0.2">
      <c r="A71" s="416"/>
      <c r="B71" s="387"/>
      <c r="C71" s="388"/>
      <c r="D71" s="241" t="s">
        <v>255</v>
      </c>
      <c r="E71" s="411" t="s">
        <v>232</v>
      </c>
      <c r="F71" s="412"/>
      <c r="G71" s="203" t="s">
        <v>403</v>
      </c>
      <c r="I71" s="410">
        <v>0</v>
      </c>
      <c r="J71" s="252"/>
      <c r="K71" s="253"/>
      <c r="L71" s="239">
        <v>0</v>
      </c>
      <c r="M71" s="410">
        <v>0</v>
      </c>
      <c r="N71" s="253"/>
      <c r="O71" s="239">
        <v>0</v>
      </c>
      <c r="P71" s="410">
        <v>0</v>
      </c>
      <c r="Q71" s="253"/>
      <c r="R71" s="410">
        <v>706960</v>
      </c>
      <c r="S71" s="252"/>
      <c r="T71" s="253"/>
      <c r="U71" s="239">
        <v>0</v>
      </c>
      <c r="V71" s="239">
        <v>0</v>
      </c>
      <c r="W71" s="239">
        <v>0</v>
      </c>
      <c r="X71" s="239">
        <v>0</v>
      </c>
      <c r="Y71" s="239">
        <v>0</v>
      </c>
      <c r="Z71" s="239">
        <v>0</v>
      </c>
      <c r="AA71" s="239">
        <v>20000</v>
      </c>
      <c r="AB71" s="239">
        <v>0</v>
      </c>
      <c r="AC71" s="239">
        <v>0</v>
      </c>
      <c r="AD71" s="239">
        <v>0</v>
      </c>
      <c r="AE71" s="239">
        <v>726960</v>
      </c>
    </row>
    <row r="72" spans="1:31" ht="14.25" x14ac:dyDescent="0.2">
      <c r="A72" s="416"/>
      <c r="B72" s="387"/>
      <c r="C72" s="388"/>
      <c r="D72" s="241" t="s">
        <v>255</v>
      </c>
      <c r="E72" s="411" t="s">
        <v>233</v>
      </c>
      <c r="F72" s="412"/>
      <c r="G72" s="203" t="s">
        <v>485</v>
      </c>
      <c r="I72" s="410">
        <v>0</v>
      </c>
      <c r="J72" s="252"/>
      <c r="K72" s="253"/>
      <c r="L72" s="239">
        <v>0</v>
      </c>
      <c r="M72" s="410">
        <v>0</v>
      </c>
      <c r="N72" s="253"/>
      <c r="O72" s="239">
        <v>0</v>
      </c>
      <c r="P72" s="410">
        <v>0</v>
      </c>
      <c r="Q72" s="253"/>
      <c r="R72" s="410">
        <v>0</v>
      </c>
      <c r="S72" s="252"/>
      <c r="T72" s="253"/>
      <c r="U72" s="239">
        <v>45000</v>
      </c>
      <c r="V72" s="239">
        <v>0</v>
      </c>
      <c r="W72" s="239">
        <v>0</v>
      </c>
      <c r="X72" s="239">
        <v>0</v>
      </c>
      <c r="Y72" s="239">
        <v>0</v>
      </c>
      <c r="Z72" s="239">
        <v>0</v>
      </c>
      <c r="AA72" s="239">
        <v>0</v>
      </c>
      <c r="AB72" s="239">
        <v>0</v>
      </c>
      <c r="AC72" s="239">
        <v>0</v>
      </c>
      <c r="AD72" s="239">
        <v>0</v>
      </c>
      <c r="AE72" s="239">
        <v>45000</v>
      </c>
    </row>
    <row r="73" spans="1:31" ht="14.25" x14ac:dyDescent="0.2">
      <c r="A73" s="417"/>
      <c r="B73" s="389"/>
      <c r="C73" s="274"/>
      <c r="D73" s="413" t="s">
        <v>99</v>
      </c>
      <c r="E73" s="252"/>
      <c r="F73" s="252"/>
      <c r="G73" s="253"/>
      <c r="I73" s="414">
        <v>15000</v>
      </c>
      <c r="J73" s="252"/>
      <c r="K73" s="253"/>
      <c r="L73" s="240">
        <v>0</v>
      </c>
      <c r="M73" s="414">
        <v>0</v>
      </c>
      <c r="N73" s="253"/>
      <c r="O73" s="240">
        <v>0</v>
      </c>
      <c r="P73" s="414">
        <v>0</v>
      </c>
      <c r="Q73" s="253"/>
      <c r="R73" s="414">
        <v>706960</v>
      </c>
      <c r="S73" s="252"/>
      <c r="T73" s="253"/>
      <c r="U73" s="240">
        <v>45000</v>
      </c>
      <c r="V73" s="240">
        <v>0</v>
      </c>
      <c r="W73" s="240">
        <v>0</v>
      </c>
      <c r="X73" s="240">
        <v>0</v>
      </c>
      <c r="Y73" s="240">
        <v>0</v>
      </c>
      <c r="Z73" s="240">
        <v>0</v>
      </c>
      <c r="AA73" s="240">
        <v>20000</v>
      </c>
      <c r="AB73" s="240">
        <v>0</v>
      </c>
      <c r="AC73" s="240">
        <v>0</v>
      </c>
      <c r="AD73" s="240">
        <v>0</v>
      </c>
      <c r="AE73" s="240">
        <v>786960</v>
      </c>
    </row>
    <row r="74" spans="1:31" ht="14.25" x14ac:dyDescent="0.2">
      <c r="A74" s="415" t="s">
        <v>255</v>
      </c>
      <c r="B74" s="378" t="s">
        <v>2</v>
      </c>
      <c r="C74" s="271"/>
      <c r="D74" s="418" t="s">
        <v>255</v>
      </c>
      <c r="E74" s="411" t="s">
        <v>179</v>
      </c>
      <c r="F74" s="412"/>
      <c r="G74" s="203" t="s">
        <v>372</v>
      </c>
      <c r="I74" s="410">
        <v>0</v>
      </c>
      <c r="J74" s="252"/>
      <c r="K74" s="253"/>
      <c r="L74" s="239">
        <v>0</v>
      </c>
      <c r="M74" s="410">
        <v>0</v>
      </c>
      <c r="N74" s="253"/>
      <c r="O74" s="239">
        <v>0</v>
      </c>
      <c r="P74" s="410">
        <v>0</v>
      </c>
      <c r="Q74" s="253"/>
      <c r="R74" s="410">
        <v>0</v>
      </c>
      <c r="S74" s="252"/>
      <c r="T74" s="253"/>
      <c r="U74" s="239">
        <v>0</v>
      </c>
      <c r="V74" s="239">
        <v>0</v>
      </c>
      <c r="W74" s="239">
        <v>0</v>
      </c>
      <c r="X74" s="239">
        <v>0</v>
      </c>
      <c r="Y74" s="239">
        <v>0</v>
      </c>
      <c r="Z74" s="239">
        <v>0</v>
      </c>
      <c r="AA74" s="239">
        <v>0</v>
      </c>
      <c r="AB74" s="239">
        <v>0</v>
      </c>
      <c r="AC74" s="239">
        <v>0</v>
      </c>
      <c r="AD74" s="239">
        <v>44480</v>
      </c>
      <c r="AE74" s="239">
        <v>44480</v>
      </c>
    </row>
    <row r="75" spans="1:31" ht="14.25" x14ac:dyDescent="0.2">
      <c r="A75" s="416"/>
      <c r="B75" s="387"/>
      <c r="C75" s="388"/>
      <c r="D75" s="419"/>
      <c r="E75" s="411" t="s">
        <v>179</v>
      </c>
      <c r="F75" s="412"/>
      <c r="G75" s="203" t="s">
        <v>372</v>
      </c>
      <c r="I75" s="410">
        <v>0</v>
      </c>
      <c r="J75" s="252"/>
      <c r="K75" s="253"/>
      <c r="L75" s="239">
        <v>0</v>
      </c>
      <c r="M75" s="410">
        <v>0</v>
      </c>
      <c r="N75" s="253"/>
      <c r="O75" s="239">
        <v>0</v>
      </c>
      <c r="P75" s="410">
        <v>0</v>
      </c>
      <c r="Q75" s="253"/>
      <c r="R75" s="410">
        <v>0</v>
      </c>
      <c r="S75" s="252"/>
      <c r="T75" s="253"/>
      <c r="U75" s="239">
        <v>0</v>
      </c>
      <c r="V75" s="239">
        <v>0</v>
      </c>
      <c r="W75" s="239">
        <v>0</v>
      </c>
      <c r="X75" s="239">
        <v>0</v>
      </c>
      <c r="Y75" s="239">
        <v>0</v>
      </c>
      <c r="Z75" s="239">
        <v>0</v>
      </c>
      <c r="AA75" s="239">
        <v>0</v>
      </c>
      <c r="AB75" s="239">
        <v>0</v>
      </c>
      <c r="AC75" s="239">
        <v>0</v>
      </c>
      <c r="AD75" s="239">
        <v>9617</v>
      </c>
      <c r="AE75" s="239">
        <v>9617</v>
      </c>
    </row>
    <row r="76" spans="1:31" ht="14.25" x14ac:dyDescent="0.2">
      <c r="A76" s="416"/>
      <c r="B76" s="387"/>
      <c r="C76" s="388"/>
      <c r="D76" s="241" t="s">
        <v>255</v>
      </c>
      <c r="E76" s="411" t="s">
        <v>181</v>
      </c>
      <c r="F76" s="412"/>
      <c r="G76" s="203" t="s">
        <v>373</v>
      </c>
      <c r="I76" s="410">
        <v>0</v>
      </c>
      <c r="J76" s="252"/>
      <c r="K76" s="253"/>
      <c r="L76" s="239">
        <v>0</v>
      </c>
      <c r="M76" s="410">
        <v>0</v>
      </c>
      <c r="N76" s="253"/>
      <c r="O76" s="239">
        <v>0</v>
      </c>
      <c r="P76" s="410">
        <v>0</v>
      </c>
      <c r="Q76" s="253"/>
      <c r="R76" s="410">
        <v>0</v>
      </c>
      <c r="S76" s="252"/>
      <c r="T76" s="253"/>
      <c r="U76" s="239">
        <v>0</v>
      </c>
      <c r="V76" s="239">
        <v>0</v>
      </c>
      <c r="W76" s="239">
        <v>0</v>
      </c>
      <c r="X76" s="239">
        <v>0</v>
      </c>
      <c r="Y76" s="239">
        <v>0</v>
      </c>
      <c r="Z76" s="239">
        <v>0</v>
      </c>
      <c r="AA76" s="239">
        <v>0</v>
      </c>
      <c r="AB76" s="239">
        <v>0</v>
      </c>
      <c r="AC76" s="239">
        <v>0</v>
      </c>
      <c r="AD76" s="239">
        <v>1407900</v>
      </c>
      <c r="AE76" s="239">
        <v>1407900</v>
      </c>
    </row>
    <row r="77" spans="1:31" ht="14.25" x14ac:dyDescent="0.2">
      <c r="A77" s="416"/>
      <c r="B77" s="387"/>
      <c r="C77" s="388"/>
      <c r="D77" s="241" t="s">
        <v>255</v>
      </c>
      <c r="E77" s="411" t="s">
        <v>182</v>
      </c>
      <c r="F77" s="412"/>
      <c r="G77" s="203" t="s">
        <v>374</v>
      </c>
      <c r="I77" s="410">
        <v>0</v>
      </c>
      <c r="J77" s="252"/>
      <c r="K77" s="253"/>
      <c r="L77" s="239">
        <v>0</v>
      </c>
      <c r="M77" s="410">
        <v>0</v>
      </c>
      <c r="N77" s="253"/>
      <c r="O77" s="239">
        <v>0</v>
      </c>
      <c r="P77" s="410">
        <v>0</v>
      </c>
      <c r="Q77" s="253"/>
      <c r="R77" s="410">
        <v>0</v>
      </c>
      <c r="S77" s="252"/>
      <c r="T77" s="253"/>
      <c r="U77" s="239">
        <v>0</v>
      </c>
      <c r="V77" s="239">
        <v>0</v>
      </c>
      <c r="W77" s="239">
        <v>0</v>
      </c>
      <c r="X77" s="239">
        <v>0</v>
      </c>
      <c r="Y77" s="239">
        <v>0</v>
      </c>
      <c r="Z77" s="239">
        <v>0</v>
      </c>
      <c r="AA77" s="239">
        <v>0</v>
      </c>
      <c r="AB77" s="239">
        <v>0</v>
      </c>
      <c r="AC77" s="239">
        <v>0</v>
      </c>
      <c r="AD77" s="239">
        <v>227200</v>
      </c>
      <c r="AE77" s="239">
        <v>227200</v>
      </c>
    </row>
    <row r="78" spans="1:31" ht="14.25" x14ac:dyDescent="0.2">
      <c r="A78" s="416"/>
      <c r="B78" s="387"/>
      <c r="C78" s="388"/>
      <c r="D78" s="241" t="s">
        <v>255</v>
      </c>
      <c r="E78" s="411" t="s">
        <v>183</v>
      </c>
      <c r="F78" s="412"/>
      <c r="G78" s="203" t="s">
        <v>375</v>
      </c>
      <c r="I78" s="410">
        <v>0</v>
      </c>
      <c r="J78" s="252"/>
      <c r="K78" s="253"/>
      <c r="L78" s="239">
        <v>0</v>
      </c>
      <c r="M78" s="410">
        <v>0</v>
      </c>
      <c r="N78" s="253"/>
      <c r="O78" s="239">
        <v>0</v>
      </c>
      <c r="P78" s="410">
        <v>0</v>
      </c>
      <c r="Q78" s="253"/>
      <c r="R78" s="410">
        <v>0</v>
      </c>
      <c r="S78" s="252"/>
      <c r="T78" s="253"/>
      <c r="U78" s="239">
        <v>0</v>
      </c>
      <c r="V78" s="239">
        <v>0</v>
      </c>
      <c r="W78" s="239">
        <v>0</v>
      </c>
      <c r="X78" s="239">
        <v>0</v>
      </c>
      <c r="Y78" s="239">
        <v>0</v>
      </c>
      <c r="Z78" s="239">
        <v>0</v>
      </c>
      <c r="AA78" s="239">
        <v>0</v>
      </c>
      <c r="AB78" s="239">
        <v>0</v>
      </c>
      <c r="AC78" s="239">
        <v>0</v>
      </c>
      <c r="AD78" s="239">
        <v>32000</v>
      </c>
      <c r="AE78" s="239">
        <v>32000</v>
      </c>
    </row>
    <row r="79" spans="1:31" ht="14.25" x14ac:dyDescent="0.2">
      <c r="A79" s="416"/>
      <c r="B79" s="387"/>
      <c r="C79" s="388"/>
      <c r="D79" s="241" t="s">
        <v>255</v>
      </c>
      <c r="E79" s="411" t="s">
        <v>215</v>
      </c>
      <c r="F79" s="412"/>
      <c r="G79" s="203" t="s">
        <v>486</v>
      </c>
      <c r="I79" s="410">
        <v>0</v>
      </c>
      <c r="J79" s="252"/>
      <c r="K79" s="253"/>
      <c r="L79" s="239">
        <v>0</v>
      </c>
      <c r="M79" s="410">
        <v>0</v>
      </c>
      <c r="N79" s="253"/>
      <c r="O79" s="239">
        <v>0</v>
      </c>
      <c r="P79" s="410">
        <v>0</v>
      </c>
      <c r="Q79" s="253"/>
      <c r="R79" s="410">
        <v>0</v>
      </c>
      <c r="S79" s="252"/>
      <c r="T79" s="253"/>
      <c r="U79" s="239">
        <v>0</v>
      </c>
      <c r="V79" s="239">
        <v>0</v>
      </c>
      <c r="W79" s="239">
        <v>0</v>
      </c>
      <c r="X79" s="239">
        <v>0</v>
      </c>
      <c r="Y79" s="239">
        <v>0</v>
      </c>
      <c r="Z79" s="239">
        <v>0</v>
      </c>
      <c r="AA79" s="239">
        <v>0</v>
      </c>
      <c r="AB79" s="239">
        <v>0</v>
      </c>
      <c r="AC79" s="239">
        <v>0</v>
      </c>
      <c r="AD79" s="239">
        <v>739201</v>
      </c>
      <c r="AE79" s="239">
        <v>739201</v>
      </c>
    </row>
    <row r="80" spans="1:31" ht="14.25" x14ac:dyDescent="0.2">
      <c r="A80" s="416"/>
      <c r="B80" s="387"/>
      <c r="C80" s="388"/>
      <c r="D80" s="241" t="s">
        <v>255</v>
      </c>
      <c r="E80" s="411" t="s">
        <v>216</v>
      </c>
      <c r="F80" s="412"/>
      <c r="G80" s="203" t="s">
        <v>376</v>
      </c>
      <c r="I80" s="410">
        <v>0</v>
      </c>
      <c r="J80" s="252"/>
      <c r="K80" s="253"/>
      <c r="L80" s="239">
        <v>0</v>
      </c>
      <c r="M80" s="410">
        <v>0</v>
      </c>
      <c r="N80" s="253"/>
      <c r="O80" s="239">
        <v>0</v>
      </c>
      <c r="P80" s="410">
        <v>0</v>
      </c>
      <c r="Q80" s="253"/>
      <c r="R80" s="410">
        <v>0</v>
      </c>
      <c r="S80" s="252"/>
      <c r="T80" s="253"/>
      <c r="U80" s="239">
        <v>0</v>
      </c>
      <c r="V80" s="239">
        <v>0</v>
      </c>
      <c r="W80" s="239">
        <v>0</v>
      </c>
      <c r="X80" s="239">
        <v>0</v>
      </c>
      <c r="Y80" s="239">
        <v>0</v>
      </c>
      <c r="Z80" s="239">
        <v>0</v>
      </c>
      <c r="AA80" s="239">
        <v>0</v>
      </c>
      <c r="AB80" s="239">
        <v>0</v>
      </c>
      <c r="AC80" s="239">
        <v>0</v>
      </c>
      <c r="AD80" s="239">
        <v>35000</v>
      </c>
      <c r="AE80" s="239">
        <v>35000</v>
      </c>
    </row>
    <row r="81" spans="1:31" ht="14.25" x14ac:dyDescent="0.2">
      <c r="A81" s="417"/>
      <c r="B81" s="389"/>
      <c r="C81" s="274"/>
      <c r="D81" s="413" t="s">
        <v>99</v>
      </c>
      <c r="E81" s="252"/>
      <c r="F81" s="252"/>
      <c r="G81" s="253"/>
      <c r="I81" s="414">
        <v>0</v>
      </c>
      <c r="J81" s="252"/>
      <c r="K81" s="253"/>
      <c r="L81" s="240">
        <v>0</v>
      </c>
      <c r="M81" s="414">
        <v>0</v>
      </c>
      <c r="N81" s="253"/>
      <c r="O81" s="240">
        <v>0</v>
      </c>
      <c r="P81" s="414">
        <v>0</v>
      </c>
      <c r="Q81" s="253"/>
      <c r="R81" s="414">
        <v>0</v>
      </c>
      <c r="S81" s="252"/>
      <c r="T81" s="253"/>
      <c r="U81" s="240">
        <v>0</v>
      </c>
      <c r="V81" s="240">
        <v>0</v>
      </c>
      <c r="W81" s="240">
        <v>0</v>
      </c>
      <c r="X81" s="240">
        <v>0</v>
      </c>
      <c r="Y81" s="240">
        <v>0</v>
      </c>
      <c r="Z81" s="240">
        <v>0</v>
      </c>
      <c r="AA81" s="240">
        <v>0</v>
      </c>
      <c r="AB81" s="240">
        <v>0</v>
      </c>
      <c r="AC81" s="240">
        <v>0</v>
      </c>
      <c r="AD81" s="240">
        <v>2495398</v>
      </c>
      <c r="AE81" s="240">
        <v>2495398</v>
      </c>
    </row>
    <row r="82" spans="1:31" ht="14.25" x14ac:dyDescent="0.2">
      <c r="A82" s="408" t="s">
        <v>404</v>
      </c>
      <c r="B82" s="252"/>
      <c r="C82" s="252"/>
      <c r="D82" s="252"/>
      <c r="E82" s="252"/>
      <c r="F82" s="252"/>
      <c r="G82" s="253"/>
      <c r="I82" s="409">
        <v>2220639.67</v>
      </c>
      <c r="J82" s="252"/>
      <c r="K82" s="253"/>
      <c r="L82" s="244">
        <v>660950</v>
      </c>
      <c r="M82" s="409">
        <v>170240.13</v>
      </c>
      <c r="N82" s="253"/>
      <c r="O82" s="244">
        <v>32706.37</v>
      </c>
      <c r="P82" s="409">
        <v>1692481.57</v>
      </c>
      <c r="Q82" s="253"/>
      <c r="R82" s="409">
        <v>2498576.9</v>
      </c>
      <c r="S82" s="252"/>
      <c r="T82" s="253"/>
      <c r="U82" s="244">
        <v>141225</v>
      </c>
      <c r="V82" s="244">
        <v>155000</v>
      </c>
      <c r="W82" s="244">
        <v>3334988.5</v>
      </c>
      <c r="X82" s="244">
        <v>2246200</v>
      </c>
      <c r="Y82" s="244">
        <v>169100</v>
      </c>
      <c r="Z82" s="244">
        <v>49230</v>
      </c>
      <c r="AA82" s="244">
        <v>172790</v>
      </c>
      <c r="AB82" s="244">
        <v>35000</v>
      </c>
      <c r="AC82" s="244">
        <v>462746.4</v>
      </c>
      <c r="AD82" s="244">
        <v>2495398</v>
      </c>
      <c r="AE82" s="244">
        <v>16537272.539999999</v>
      </c>
    </row>
  </sheetData>
  <mergeCells count="424">
    <mergeCell ref="R78:T78"/>
    <mergeCell ref="M75:N75"/>
    <mergeCell ref="P75:Q75"/>
    <mergeCell ref="R75:T75"/>
    <mergeCell ref="E76:F76"/>
    <mergeCell ref="I76:K76"/>
    <mergeCell ref="M76:N76"/>
    <mergeCell ref="P76:Q76"/>
    <mergeCell ref="R76:T76"/>
    <mergeCell ref="I77:K77"/>
    <mergeCell ref="M77:N77"/>
    <mergeCell ref="P77:Q77"/>
    <mergeCell ref="R77:T77"/>
    <mergeCell ref="E44:F44"/>
    <mergeCell ref="E43:F43"/>
    <mergeCell ref="A37:A50"/>
    <mergeCell ref="B37:C50"/>
    <mergeCell ref="I75:K75"/>
    <mergeCell ref="E72:F72"/>
    <mergeCell ref="I78:K78"/>
    <mergeCell ref="M78:N78"/>
    <mergeCell ref="P78:Q78"/>
    <mergeCell ref="I73:K73"/>
    <mergeCell ref="M73:N73"/>
    <mergeCell ref="P73:Q73"/>
    <mergeCell ref="P55:Q55"/>
    <mergeCell ref="I38:K38"/>
    <mergeCell ref="M38:N38"/>
    <mergeCell ref="P38:Q38"/>
    <mergeCell ref="M49:N49"/>
    <mergeCell ref="P49:Q49"/>
    <mergeCell ref="A68:A69"/>
    <mergeCell ref="B68:C69"/>
    <mergeCell ref="A70:A73"/>
    <mergeCell ref="B70:C73"/>
    <mergeCell ref="D73:G73"/>
    <mergeCell ref="E46:F46"/>
    <mergeCell ref="A9:B10"/>
    <mergeCell ref="A12:A17"/>
    <mergeCell ref="B12:C17"/>
    <mergeCell ref="E13:F13"/>
    <mergeCell ref="D17:G17"/>
    <mergeCell ref="A18:A25"/>
    <mergeCell ref="B18:C25"/>
    <mergeCell ref="E21:F21"/>
    <mergeCell ref="D22:D23"/>
    <mergeCell ref="E14:F14"/>
    <mergeCell ref="R74:T74"/>
    <mergeCell ref="I71:K71"/>
    <mergeCell ref="M71:N71"/>
    <mergeCell ref="P71:Q71"/>
    <mergeCell ref="R71:T71"/>
    <mergeCell ref="I72:K72"/>
    <mergeCell ref="M72:N72"/>
    <mergeCell ref="P72:Q72"/>
    <mergeCell ref="R72:T72"/>
    <mergeCell ref="R73:T73"/>
    <mergeCell ref="M17:N17"/>
    <mergeCell ref="R10:T10"/>
    <mergeCell ref="I10:K10"/>
    <mergeCell ref="M10:N10"/>
    <mergeCell ref="P10:Q10"/>
    <mergeCell ref="E70:F70"/>
    <mergeCell ref="E71:F71"/>
    <mergeCell ref="E68:F68"/>
    <mergeCell ref="E59:F59"/>
    <mergeCell ref="E61:F61"/>
    <mergeCell ref="D69:G69"/>
    <mergeCell ref="E66:F66"/>
    <mergeCell ref="D18:D19"/>
    <mergeCell ref="E12:F12"/>
    <mergeCell ref="E20:F20"/>
    <mergeCell ref="E16:F16"/>
    <mergeCell ref="E42:F42"/>
    <mergeCell ref="E47:F47"/>
    <mergeCell ref="E54:F54"/>
    <mergeCell ref="E57:F57"/>
    <mergeCell ref="E52:F52"/>
    <mergeCell ref="E45:F45"/>
    <mergeCell ref="E48:F48"/>
    <mergeCell ref="E53:F53"/>
    <mergeCell ref="I20:K20"/>
    <mergeCell ref="M20:N20"/>
    <mergeCell ref="P20:Q20"/>
    <mergeCell ref="R20:T20"/>
    <mergeCell ref="I21:K21"/>
    <mergeCell ref="M21:N21"/>
    <mergeCell ref="P21:Q21"/>
    <mergeCell ref="R21:T21"/>
    <mergeCell ref="R14:T14"/>
    <mergeCell ref="R19:T19"/>
    <mergeCell ref="M18:N18"/>
    <mergeCell ref="I15:K15"/>
    <mergeCell ref="M15:N15"/>
    <mergeCell ref="P15:Q15"/>
    <mergeCell ref="P19:Q19"/>
    <mergeCell ref="I14:K14"/>
    <mergeCell ref="M14:N14"/>
    <mergeCell ref="P14:Q14"/>
    <mergeCell ref="R15:T15"/>
    <mergeCell ref="I16:K16"/>
    <mergeCell ref="M16:N16"/>
    <mergeCell ref="P16:Q16"/>
    <mergeCell ref="R16:T16"/>
    <mergeCell ref="I17:K17"/>
    <mergeCell ref="P17:Q17"/>
    <mergeCell ref="R17:T17"/>
    <mergeCell ref="I22:K22"/>
    <mergeCell ref="M22:N22"/>
    <mergeCell ref="P22:Q22"/>
    <mergeCell ref="R22:T22"/>
    <mergeCell ref="I18:K18"/>
    <mergeCell ref="I62:K62"/>
    <mergeCell ref="M62:N62"/>
    <mergeCell ref="P62:Q62"/>
    <mergeCell ref="R62:T62"/>
    <mergeCell ref="P44:Q44"/>
    <mergeCell ref="R44:T44"/>
    <mergeCell ref="I45:K45"/>
    <mergeCell ref="M45:N45"/>
    <mergeCell ref="P45:Q45"/>
    <mergeCell ref="R45:T45"/>
    <mergeCell ref="I44:K44"/>
    <mergeCell ref="M44:N44"/>
    <mergeCell ref="I48:K48"/>
    <mergeCell ref="M48:N48"/>
    <mergeCell ref="P48:Q48"/>
    <mergeCell ref="R48:T48"/>
    <mergeCell ref="I49:K49"/>
    <mergeCell ref="R49:T49"/>
    <mergeCell ref="I50:K50"/>
    <mergeCell ref="M50:N50"/>
    <mergeCell ref="M69:N69"/>
    <mergeCell ref="P69:Q69"/>
    <mergeCell ref="R69:T69"/>
    <mergeCell ref="I68:K68"/>
    <mergeCell ref="P60:Q60"/>
    <mergeCell ref="R60:T60"/>
    <mergeCell ref="I63:K63"/>
    <mergeCell ref="M63:N63"/>
    <mergeCell ref="P50:Q50"/>
    <mergeCell ref="R50:T50"/>
    <mergeCell ref="I58:K58"/>
    <mergeCell ref="M58:N58"/>
    <mergeCell ref="P58:Q58"/>
    <mergeCell ref="R58:T58"/>
    <mergeCell ref="I52:K52"/>
    <mergeCell ref="M52:N52"/>
    <mergeCell ref="P52:Q52"/>
    <mergeCell ref="R52:T52"/>
    <mergeCell ref="P56:Q56"/>
    <mergeCell ref="R56:T56"/>
    <mergeCell ref="M55:N55"/>
    <mergeCell ref="I12:K12"/>
    <mergeCell ref="M12:N12"/>
    <mergeCell ref="P12:Q12"/>
    <mergeCell ref="R12:T12"/>
    <mergeCell ref="I13:K13"/>
    <mergeCell ref="M13:N13"/>
    <mergeCell ref="P13:Q13"/>
    <mergeCell ref="R13:T13"/>
    <mergeCell ref="I69:K69"/>
    <mergeCell ref="I61:K61"/>
    <mergeCell ref="M61:N61"/>
    <mergeCell ref="P61:Q61"/>
    <mergeCell ref="R61:T61"/>
    <mergeCell ref="I28:K28"/>
    <mergeCell ref="M28:N28"/>
    <mergeCell ref="P28:Q28"/>
    <mergeCell ref="R28:T28"/>
    <mergeCell ref="P40:Q40"/>
    <mergeCell ref="R40:T40"/>
    <mergeCell ref="M68:N68"/>
    <mergeCell ref="P68:Q68"/>
    <mergeCell ref="R68:T68"/>
    <mergeCell ref="I60:K60"/>
    <mergeCell ref="M60:N60"/>
    <mergeCell ref="R18:T18"/>
    <mergeCell ref="I23:K23"/>
    <mergeCell ref="M23:N23"/>
    <mergeCell ref="P23:Q23"/>
    <mergeCell ref="I43:K43"/>
    <mergeCell ref="M43:N43"/>
    <mergeCell ref="P43:Q43"/>
    <mergeCell ref="R43:T43"/>
    <mergeCell ref="I19:K19"/>
    <mergeCell ref="M19:N19"/>
    <mergeCell ref="I41:K41"/>
    <mergeCell ref="M41:N41"/>
    <mergeCell ref="P41:Q41"/>
    <mergeCell ref="R41:T41"/>
    <mergeCell ref="I25:K25"/>
    <mergeCell ref="M25:N25"/>
    <mergeCell ref="P25:Q25"/>
    <mergeCell ref="R25:T25"/>
    <mergeCell ref="I32:K32"/>
    <mergeCell ref="M32:N32"/>
    <mergeCell ref="P32:Q32"/>
    <mergeCell ref="R32:T32"/>
    <mergeCell ref="I33:K33"/>
    <mergeCell ref="R23:T23"/>
    <mergeCell ref="R29:T29"/>
    <mergeCell ref="I27:K27"/>
    <mergeCell ref="M27:N27"/>
    <mergeCell ref="P27:Q27"/>
    <mergeCell ref="E28:F28"/>
    <mergeCell ref="R27:T27"/>
    <mergeCell ref="R24:T24"/>
    <mergeCell ref="P26:Q26"/>
    <mergeCell ref="R26:T26"/>
    <mergeCell ref="I26:K26"/>
    <mergeCell ref="I24:K24"/>
    <mergeCell ref="M24:N24"/>
    <mergeCell ref="P24:Q24"/>
    <mergeCell ref="M26:N26"/>
    <mergeCell ref="E29:F29"/>
    <mergeCell ref="D25:G25"/>
    <mergeCell ref="R33:T33"/>
    <mergeCell ref="I30:K30"/>
    <mergeCell ref="M30:N30"/>
    <mergeCell ref="P30:Q30"/>
    <mergeCell ref="R30:T30"/>
    <mergeCell ref="I31:K31"/>
    <mergeCell ref="M31:N31"/>
    <mergeCell ref="P31:Q31"/>
    <mergeCell ref="R31:T31"/>
    <mergeCell ref="R39:T39"/>
    <mergeCell ref="E38:F38"/>
    <mergeCell ref="I42:K42"/>
    <mergeCell ref="M42:N42"/>
    <mergeCell ref="I40:K40"/>
    <mergeCell ref="M40:N40"/>
    <mergeCell ref="E41:F41"/>
    <mergeCell ref="E40:F40"/>
    <mergeCell ref="M34:N34"/>
    <mergeCell ref="P34:Q34"/>
    <mergeCell ref="R34:T34"/>
    <mergeCell ref="E35:F35"/>
    <mergeCell ref="I35:K35"/>
    <mergeCell ref="M35:N35"/>
    <mergeCell ref="P35:Q35"/>
    <mergeCell ref="R35:T35"/>
    <mergeCell ref="I37:K37"/>
    <mergeCell ref="M37:N37"/>
    <mergeCell ref="P37:Q37"/>
    <mergeCell ref="R37:T37"/>
    <mergeCell ref="I36:K36"/>
    <mergeCell ref="M36:N36"/>
    <mergeCell ref="P36:Q36"/>
    <mergeCell ref="R36:T36"/>
    <mergeCell ref="R55:T55"/>
    <mergeCell ref="I53:K53"/>
    <mergeCell ref="M53:N53"/>
    <mergeCell ref="P53:Q53"/>
    <mergeCell ref="R53:T53"/>
    <mergeCell ref="I54:K54"/>
    <mergeCell ref="R54:T54"/>
    <mergeCell ref="I55:K55"/>
    <mergeCell ref="E18:F18"/>
    <mergeCell ref="E19:F19"/>
    <mergeCell ref="I51:K51"/>
    <mergeCell ref="M51:N51"/>
    <mergeCell ref="P51:Q51"/>
    <mergeCell ref="R51:T51"/>
    <mergeCell ref="E49:F49"/>
    <mergeCell ref="I46:K46"/>
    <mergeCell ref="M46:N46"/>
    <mergeCell ref="P46:Q46"/>
    <mergeCell ref="R46:T46"/>
    <mergeCell ref="I47:K47"/>
    <mergeCell ref="M47:N47"/>
    <mergeCell ref="P47:Q47"/>
    <mergeCell ref="P42:Q42"/>
    <mergeCell ref="R42:T42"/>
    <mergeCell ref="R38:T38"/>
    <mergeCell ref="E39:F39"/>
    <mergeCell ref="I59:K59"/>
    <mergeCell ref="M59:N59"/>
    <mergeCell ref="E15:F15"/>
    <mergeCell ref="E22:F22"/>
    <mergeCell ref="E31:F31"/>
    <mergeCell ref="E27:F27"/>
    <mergeCell ref="E23:F23"/>
    <mergeCell ref="M54:N54"/>
    <mergeCell ref="P54:Q54"/>
    <mergeCell ref="I39:K39"/>
    <mergeCell ref="M39:N39"/>
    <mergeCell ref="P39:Q39"/>
    <mergeCell ref="I34:K34"/>
    <mergeCell ref="E34:F34"/>
    <mergeCell ref="E37:F37"/>
    <mergeCell ref="M33:N33"/>
    <mergeCell ref="P33:Q33"/>
    <mergeCell ref="E24:F24"/>
    <mergeCell ref="I29:K29"/>
    <mergeCell ref="M29:N29"/>
    <mergeCell ref="P29:Q29"/>
    <mergeCell ref="P18:Q18"/>
    <mergeCell ref="R66:T66"/>
    <mergeCell ref="P63:Q63"/>
    <mergeCell ref="R63:T63"/>
    <mergeCell ref="E64:F64"/>
    <mergeCell ref="I64:K64"/>
    <mergeCell ref="M64:N64"/>
    <mergeCell ref="P64:Q64"/>
    <mergeCell ref="R64:T64"/>
    <mergeCell ref="I65:K65"/>
    <mergeCell ref="W4:X4"/>
    <mergeCell ref="M57:N57"/>
    <mergeCell ref="P57:Q57"/>
    <mergeCell ref="R57:T57"/>
    <mergeCell ref="I70:K70"/>
    <mergeCell ref="M70:N70"/>
    <mergeCell ref="P70:Q70"/>
    <mergeCell ref="R70:T70"/>
    <mergeCell ref="E56:F56"/>
    <mergeCell ref="E60:F60"/>
    <mergeCell ref="R59:T59"/>
    <mergeCell ref="M65:N65"/>
    <mergeCell ref="P65:Q65"/>
    <mergeCell ref="R65:T65"/>
    <mergeCell ref="I56:K56"/>
    <mergeCell ref="M56:N56"/>
    <mergeCell ref="I67:K67"/>
    <mergeCell ref="M67:N67"/>
    <mergeCell ref="P67:Q67"/>
    <mergeCell ref="R47:T47"/>
    <mergeCell ref="R67:T67"/>
    <mergeCell ref="P59:Q59"/>
    <mergeCell ref="I57:K57"/>
    <mergeCell ref="I66:K66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W7:W9"/>
    <mergeCell ref="X7:X9"/>
    <mergeCell ref="Y7:Y9"/>
    <mergeCell ref="Z7:Z9"/>
    <mergeCell ref="AA7:AA9"/>
    <mergeCell ref="AB7:AB9"/>
    <mergeCell ref="AC7:AC9"/>
    <mergeCell ref="AD7:AD9"/>
    <mergeCell ref="I4:L4"/>
    <mergeCell ref="M4:O4"/>
    <mergeCell ref="P4:T4"/>
    <mergeCell ref="F6:G7"/>
    <mergeCell ref="I7:K9"/>
    <mergeCell ref="L7:L9"/>
    <mergeCell ref="M7:N9"/>
    <mergeCell ref="O7:O9"/>
    <mergeCell ref="P7:Q9"/>
    <mergeCell ref="R7:T9"/>
    <mergeCell ref="U7:U9"/>
    <mergeCell ref="V7:V9"/>
    <mergeCell ref="A26:A30"/>
    <mergeCell ref="B26:C30"/>
    <mergeCell ref="E26:F26"/>
    <mergeCell ref="D30:G30"/>
    <mergeCell ref="A31:A36"/>
    <mergeCell ref="B31:C36"/>
    <mergeCell ref="E32:F32"/>
    <mergeCell ref="D33:D34"/>
    <mergeCell ref="D36:G36"/>
    <mergeCell ref="E33:F33"/>
    <mergeCell ref="D50:G50"/>
    <mergeCell ref="A51:A55"/>
    <mergeCell ref="B51:C55"/>
    <mergeCell ref="E51:F51"/>
    <mergeCell ref="D55:G55"/>
    <mergeCell ref="A56:A62"/>
    <mergeCell ref="B56:C62"/>
    <mergeCell ref="E58:F58"/>
    <mergeCell ref="D62:G62"/>
    <mergeCell ref="A63:A67"/>
    <mergeCell ref="E79:F79"/>
    <mergeCell ref="I79:K79"/>
    <mergeCell ref="M79:N79"/>
    <mergeCell ref="P79:Q79"/>
    <mergeCell ref="B63:C67"/>
    <mergeCell ref="E63:F63"/>
    <mergeCell ref="D64:D65"/>
    <mergeCell ref="E65:F65"/>
    <mergeCell ref="D67:G67"/>
    <mergeCell ref="M66:N66"/>
    <mergeCell ref="P66:Q66"/>
    <mergeCell ref="E74:F74"/>
    <mergeCell ref="E75:F75"/>
    <mergeCell ref="I74:K74"/>
    <mergeCell ref="M74:N74"/>
    <mergeCell ref="P74:Q74"/>
    <mergeCell ref="A82:G82"/>
    <mergeCell ref="I82:K82"/>
    <mergeCell ref="M82:N82"/>
    <mergeCell ref="P82:Q82"/>
    <mergeCell ref="R82:T82"/>
    <mergeCell ref="A1:AE1"/>
    <mergeCell ref="A2:AE2"/>
    <mergeCell ref="A3:AE3"/>
    <mergeCell ref="R79:T79"/>
    <mergeCell ref="E80:F80"/>
    <mergeCell ref="I80:K80"/>
    <mergeCell ref="M80:N80"/>
    <mergeCell ref="P80:Q80"/>
    <mergeCell ref="R80:T80"/>
    <mergeCell ref="D81:G81"/>
    <mergeCell ref="I81:K81"/>
    <mergeCell ref="M81:N81"/>
    <mergeCell ref="P81:Q81"/>
    <mergeCell ref="R81:T81"/>
    <mergeCell ref="A74:A81"/>
    <mergeCell ref="B74:C81"/>
    <mergeCell ref="D74:D75"/>
    <mergeCell ref="E77:F77"/>
    <mergeCell ref="E78:F78"/>
  </mergeCells>
  <pageMargins left="0.15748031496062992" right="0" top="0.19685039370078741" bottom="0.31496062992125984" header="0.23622047244094491" footer="0.31496062992125984"/>
  <pageSetup paperSize="9" scale="4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6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จ่ายจากเงินรายรับ</vt:lpstr>
      <vt:lpstr>เงินคงเหลือ</vt:lpstr>
      <vt:lpstr>กระดาษทำการ2</vt:lpstr>
      <vt:lpstr>สะสม</vt:lpstr>
      <vt:lpstr>กระดาษทำการ2!Print_Titles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2016-10-07T02:47:22Z</cp:lastPrinted>
  <dcterms:created xsi:type="dcterms:W3CDTF">2007-07-06T07:24:03Z</dcterms:created>
  <dcterms:modified xsi:type="dcterms:W3CDTF">2016-10-07T02:47:24Z</dcterms:modified>
</cp:coreProperties>
</file>