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930" windowWidth="8475" windowHeight="4995" activeTab="1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1" sheetId="56" r:id="rId7"/>
    <sheet name="กระดาษทำการ2" sheetId="57" r:id="rId8"/>
    <sheet name="สะสม" sheetId="58" r:id="rId9"/>
  </sheets>
  <definedNames>
    <definedName name="_xlnm.Print_Titles" localSheetId="7">กระดาษทำการ2!$1:$12</definedName>
    <definedName name="_xlnm.Print_Titles" localSheetId="1">งบทดลอง!$1:$4</definedName>
    <definedName name="_xlnm.Print_Titles" localSheetId="0">'รับ-จ่ายเงินสด '!$3:$4</definedName>
    <definedName name="_xlnm.Print_Titles" localSheetId="3">หมายเหตุ1!$1:$3</definedName>
  </definedNames>
  <calcPr calcId="144525"/>
</workbook>
</file>

<file path=xl/calcChain.xml><?xml version="1.0" encoding="utf-8"?>
<calcChain xmlns="http://schemas.openxmlformats.org/spreadsheetml/2006/main">
  <c r="I38" i="40" l="1"/>
  <c r="G29" i="54" l="1"/>
  <c r="G39" i="54"/>
  <c r="E38" i="54"/>
  <c r="E43" i="54"/>
  <c r="E41" i="54"/>
  <c r="E40" i="54"/>
  <c r="E37" i="54"/>
  <c r="E36" i="54"/>
  <c r="E33" i="54"/>
  <c r="E32" i="54"/>
  <c r="E34" i="54"/>
  <c r="E26" i="54"/>
  <c r="E22" i="54"/>
  <c r="E14" i="54"/>
  <c r="E10" i="54"/>
  <c r="E9" i="54"/>
  <c r="E49" i="36" l="1"/>
  <c r="E45" i="36"/>
  <c r="E44" i="36"/>
  <c r="E43" i="36"/>
  <c r="E40" i="36"/>
  <c r="E39" i="36"/>
  <c r="E38" i="36"/>
  <c r="E37" i="36"/>
  <c r="E24" i="36"/>
  <c r="E21" i="36"/>
  <c r="E22" i="36"/>
  <c r="E20" i="36"/>
  <c r="E19" i="36"/>
  <c r="I14" i="40" l="1"/>
  <c r="G15" i="54"/>
  <c r="E55" i="54"/>
  <c r="E53" i="54"/>
  <c r="E54" i="54"/>
  <c r="E46" i="54"/>
  <c r="E25" i="54"/>
  <c r="E19" i="54"/>
  <c r="D24" i="36"/>
  <c r="F23" i="36"/>
  <c r="D21" i="36"/>
  <c r="D22" i="36"/>
  <c r="F17" i="55" l="1"/>
  <c r="F30" i="55" s="1"/>
  <c r="E30" i="55"/>
  <c r="D30" i="55"/>
  <c r="F15" i="55"/>
  <c r="F16" i="55"/>
  <c r="D20" i="36"/>
  <c r="D19" i="36"/>
  <c r="E16" i="54" l="1"/>
  <c r="G16" i="54" s="1"/>
  <c r="E52" i="54"/>
  <c r="E51" i="54"/>
  <c r="F14" i="55" l="1"/>
  <c r="F13" i="55"/>
  <c r="F50" i="36"/>
  <c r="E13" i="36"/>
  <c r="D13" i="36"/>
  <c r="D31" i="54" l="1"/>
  <c r="F9" i="55"/>
  <c r="F10" i="55"/>
  <c r="F11" i="55"/>
  <c r="F12" i="55"/>
  <c r="F8" i="55"/>
  <c r="F12" i="36"/>
  <c r="C13" i="36"/>
  <c r="F46" i="36" l="1"/>
  <c r="F41" i="36"/>
  <c r="C33" i="36"/>
  <c r="G59" i="54" l="1"/>
  <c r="G58" i="54"/>
  <c r="G57" i="54"/>
  <c r="G56" i="54"/>
  <c r="G55" i="54"/>
  <c r="G54" i="54"/>
  <c r="G53" i="54"/>
  <c r="E50" i="54"/>
  <c r="E48" i="54" s="1"/>
  <c r="G51" i="54"/>
  <c r="G49" i="54"/>
  <c r="G46" i="54"/>
  <c r="E45" i="54"/>
  <c r="D45" i="54"/>
  <c r="G44" i="54"/>
  <c r="G43" i="54"/>
  <c r="G42" i="54"/>
  <c r="G41" i="54"/>
  <c r="G40" i="54"/>
  <c r="G38" i="54"/>
  <c r="G37" i="54"/>
  <c r="G36" i="54"/>
  <c r="G35" i="54"/>
  <c r="G34" i="54"/>
  <c r="G33" i="54"/>
  <c r="E31" i="54"/>
  <c r="E28" i="54"/>
  <c r="D28" i="54"/>
  <c r="G28" i="54" s="1"/>
  <c r="G26" i="54"/>
  <c r="E24" i="54"/>
  <c r="D24" i="54"/>
  <c r="E21" i="54"/>
  <c r="D21" i="54"/>
  <c r="G20" i="54"/>
  <c r="G19" i="54"/>
  <c r="E18" i="54"/>
  <c r="D18" i="54"/>
  <c r="G17" i="54"/>
  <c r="G14" i="54"/>
  <c r="G13" i="54"/>
  <c r="E12" i="54"/>
  <c r="D12" i="54"/>
  <c r="G11" i="54"/>
  <c r="G10" i="54"/>
  <c r="E8" i="54"/>
  <c r="D8" i="54"/>
  <c r="G21" i="54" l="1"/>
  <c r="G45" i="54"/>
  <c r="G31" i="54"/>
  <c r="G24" i="54"/>
  <c r="G18" i="54"/>
  <c r="G12" i="54"/>
  <c r="D7" i="54"/>
  <c r="D60" i="54" s="1"/>
  <c r="G8" i="54"/>
  <c r="E7" i="54"/>
  <c r="G32" i="54"/>
  <c r="G52" i="54"/>
  <c r="G50" i="54" s="1"/>
  <c r="G48" i="54" s="1"/>
  <c r="G22" i="54"/>
  <c r="G9" i="54"/>
  <c r="G25" i="54"/>
  <c r="E60" i="54" l="1"/>
  <c r="G60" i="54" s="1"/>
  <c r="G7" i="54"/>
  <c r="F30" i="36" l="1"/>
  <c r="F31" i="36"/>
  <c r="F32" i="36"/>
  <c r="E33" i="36" l="1"/>
  <c r="D33" i="36" l="1"/>
  <c r="F26" i="36" l="1"/>
  <c r="F27" i="36"/>
  <c r="F28" i="36"/>
  <c r="F29" i="36"/>
  <c r="F11" i="36" l="1"/>
  <c r="F10" i="36"/>
  <c r="F25" i="36"/>
  <c r="A17" i="36" l="1"/>
  <c r="F21" i="36" l="1"/>
  <c r="F24" i="36"/>
  <c r="F22" i="36"/>
  <c r="F20" i="36" l="1"/>
  <c r="F19" i="36"/>
  <c r="F33" i="36" l="1"/>
  <c r="E38" i="40"/>
  <c r="L20" i="40" l="1"/>
  <c r="L168" i="40"/>
  <c r="L130" i="40"/>
  <c r="I128" i="40"/>
  <c r="L93" i="40"/>
  <c r="I7" i="40"/>
  <c r="L5" i="40" s="1"/>
  <c r="F9" i="36"/>
  <c r="F8" i="36"/>
  <c r="F7" i="36"/>
  <c r="F6" i="36"/>
  <c r="F5" i="36"/>
  <c r="F4" i="36"/>
  <c r="F13" i="36" l="1"/>
  <c r="L9" i="40"/>
  <c r="L17" i="40" l="1"/>
</calcChain>
</file>

<file path=xl/sharedStrings.xml><?xml version="1.0" encoding="utf-8"?>
<sst xmlns="http://schemas.openxmlformats.org/spreadsheetml/2006/main" count="1446" uniqueCount="688">
  <si>
    <t>รหัสบัญชี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</si>
  <si>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</si>
  <si>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</si>
  <si>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</si>
  <si>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</si>
  <si>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</si>
  <si>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</si>
  <si>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</si>
  <si>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</si>
  <si>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</si>
  <si>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</si>
  <si>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เงินสด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</si>
  <si>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</si>
  <si>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</si>
  <si>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</si>
  <si>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</si>
  <si>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</si>
  <si>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</si>
  <si>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</si>
  <si>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</si>
  <si>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</si>
  <si>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</si>
  <si>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</si>
  <si>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</si>
  <si>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</si>
  <si>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</si>
  <si>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</si>
  <si>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</si>
  <si>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</si>
  <si>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</si>
  <si>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</si>
  <si>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</si>
  <si>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</si>
  <si>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</si>
  <si>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</si>
  <si>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</si>
  <si>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</si>
  <si>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</si>
  <si>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</si>
  <si>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</si>
  <si>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</si>
  <si>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</si>
  <si>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</si>
  <si>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</si>
  <si>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</si>
  <si>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</si>
  <si>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</si>
  <si>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</si>
  <si>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</si>
  <si>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</si>
  <si>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</si>
  <si>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</si>
  <si>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</si>
  <si>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</si>
  <si>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</si>
  <si>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</si>
  <si>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</si>
  <si>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</si>
  <si>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</si>
  <si>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</si>
  <si>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</si>
  <si>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</si>
  <si>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</si>
  <si>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</si>
  <si>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</si>
  <si>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</si>
  <si>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</si>
  <si>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</si>
  <si>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</si>
  <si>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</si>
  <si>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</si>
  <si>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</si>
  <si>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</si>
  <si>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</si>
  <si>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</si>
  <si>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</si>
  <si>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</si>
  <si>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</si>
  <si>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</si>
  <si>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</si>
  <si>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</si>
  <si>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</si>
  <si>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</si>
  <si>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</si>
  <si>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</si>
  <si>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</si>
  <si>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</si>
  <si>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</si>
  <si>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</si>
  <si>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</si>
  <si>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</si>
  <si>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</si>
  <si>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</si>
  <si>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</si>
  <si>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</si>
  <si>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</si>
  <si>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หมายเหตุ 2  บัญชีเงินรับฝาก</t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</si>
  <si>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</si>
  <si>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</si>
  <si>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</si>
  <si>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</si>
  <si>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</si>
  <si>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</si>
  <si>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</si>
  <si>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</si>
  <si>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</si>
  <si>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</si>
  <si>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</si>
  <si>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</si>
  <si>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</si>
  <si>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</si>
  <si>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</si>
  <si>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</si>
  <si>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</si>
  <si>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</si>
  <si>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</si>
  <si>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</si>
  <si>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</si>
  <si>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</si>
  <si>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</si>
  <si>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</si>
  <si>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</si>
  <si>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</si>
  <si>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</si>
  <si>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</si>
  <si>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</si>
  <si>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</si>
  <si>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</si>
  <si>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</si>
  <si>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</si>
  <si>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</si>
  <si>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</si>
  <si>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</si>
  <si>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</si>
  <si>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</si>
  <si>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</si>
  <si>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</si>
  <si>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</si>
  <si>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</si>
  <si>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</si>
  <si>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</si>
  <si>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</si>
  <si>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</si>
  <si>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</si>
  <si>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หมายหตุ 3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</si>
  <si>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</si>
  <si>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</si>
  <si>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</si>
  <si>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</si>
  <si>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</si>
  <si>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วัสดุการศึกษา</t>
  </si>
  <si>
    <t>(นางกัญญภัทร  พ่วงทอง)</t>
  </si>
  <si>
    <t>ลูกหนี้ภาษีบำรุงท้องที่</t>
  </si>
  <si>
    <t>รายละเอียด เงินฝากระหว่างทาง</t>
  </si>
  <si>
    <t>+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</si>
  <si>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</si>
  <si>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</si>
  <si>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</si>
  <si>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</si>
  <si>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</si>
  <si>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วันที่อนุมัติ</t>
  </si>
  <si>
    <t>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</si>
  <si>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</si>
  <si>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</si>
  <si>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</si>
  <si>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(นางอรพินธุ์   คงดี)</t>
  </si>
  <si>
    <t>ลงชื่อ......................................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</si>
  <si>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</si>
  <si>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</si>
  <si>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</si>
  <si>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</si>
  <si>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</si>
  <si>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</si>
  <si>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</si>
  <si>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รวมหมวด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</si>
  <si>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</si>
  <si>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</si>
  <si>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</si>
  <si>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</si>
  <si>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</si>
  <si>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</si>
  <si>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</si>
  <si>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</si>
  <si>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</si>
  <si>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</si>
  <si>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</si>
  <si>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เงินงบประมาณ</t>
  </si>
  <si>
    <t>0.00</t>
  </si>
  <si>
    <t>เงินอุดหนุนระบุวัตถุประสงค์/เฉพาะกิจ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</si>
  <si>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</si>
  <si>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</si>
  <si>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</si>
  <si>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รวมงาน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</si>
  <si>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</si>
  <si>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</si>
  <si>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</si>
  <si>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</si>
  <si>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</si>
  <si>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</si>
  <si>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</si>
  <si>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</si>
  <si>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</si>
  <si>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</si>
  <si>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</si>
  <si>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</si>
  <si>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</si>
  <si>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</si>
  <si>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</si>
  <si>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</si>
  <si>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</si>
  <si>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วัสดุกีฬา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</si>
  <si>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</si>
  <si>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</si>
  <si>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</si>
  <si>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</si>
  <si>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</si>
  <si>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</si>
  <si>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</si>
  <si>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</si>
  <si>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</si>
  <si>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งานบริหารทั่วไปเกี่ยวกับสาธารณสุข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</si>
  <si>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</si>
  <si>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</si>
  <si>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</si>
  <si>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</si>
  <si>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</si>
  <si>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</si>
  <si>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รวมเงินงบประมาณคงเหลือ</t>
  </si>
  <si>
    <t>รวมเงินอุดหนุนระบุวัตถุประสงค์/เฉพาะกิจคงเหลือ</t>
  </si>
  <si>
    <t>รวมยอดคงเหลือแต่ละงาน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</si>
  <si>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</si>
  <si>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</si>
  <si>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</si>
  <si>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</si>
  <si>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</si>
  <si>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</si>
  <si>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</si>
  <si>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</si>
  <si>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</si>
  <si>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วัสดุเครื่องแต่งกาย</t>
  </si>
  <si>
    <t>วัสดุคอมพิวเตอร์</t>
  </si>
  <si>
    <t>วัสดุอื่น</t>
  </si>
  <si>
    <t>ค่าบริการสื่อสารและโทรคมนาคม</t>
  </si>
  <si>
    <t>ครุภัณฑ์อื่น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</si>
  <si>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</si>
  <si>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</si>
  <si>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</si>
  <si>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เงินอุดหนุนกิจการที่เป็นสาธารณประโยชน์</t>
  </si>
  <si>
    <t>รวมเงินงบประมาณคงเหลือทั้งสิ้น</t>
  </si>
  <si>
    <t>รวมเงินอุดหนุนระบุวัตถุประสงค์/เฉพาะกิจคงเหลือทั้งสิ้น</t>
  </si>
  <si>
    <t>ภาษีและค่าธรรมเนียมรถยนต์และล้อเลื่อน</t>
  </si>
  <si>
    <t>จ่ายจาก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</si>
  <si>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</si>
  <si>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</si>
  <si>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</si>
  <si>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</si>
  <si>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</si>
  <si>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</si>
  <si>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 xml:space="preserve"> - เบี้ยยังชีพผู้สูงอายุ</t>
  </si>
  <si>
    <t xml:space="preserve"> - เบี้ยยังชีพผู้พิการ</t>
  </si>
  <si>
    <t xml:space="preserve"> - ค่าตอบแทน ผดด.</t>
  </si>
  <si>
    <t xml:space="preserve"> - เงินเดือนครู ศพด.</t>
  </si>
  <si>
    <t xml:space="preserve"> - เงินสมทบประกันสังคม</t>
  </si>
  <si>
    <t xml:space="preserve"> - วัสดุการศึกษา</t>
  </si>
  <si>
    <t xml:space="preserve"> - ทุนการศึกษาครู ผดด</t>
  </si>
  <si>
    <t>วัสดุงานบ้านงานครัว</t>
  </si>
  <si>
    <t>วัสดุเชื้อเพลิงและหล่อลื่น</t>
  </si>
  <si>
    <t>รวมยอดคงเหลือทั้งสิ้น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</si>
  <si>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</si>
  <si>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</si>
  <si>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</si>
  <si>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</si>
  <si>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</si>
  <si>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</si>
  <si>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</si>
  <si>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245,300.00</t>
  </si>
  <si>
    <t xml:space="preserve"> 411000    </t>
  </si>
  <si>
    <t>37,000.00</t>
  </si>
  <si>
    <t>หมวดค่าธรรมเนียม ค่าปรับ และใบอนุญาต</t>
  </si>
  <si>
    <t xml:space="preserve"> 412000    </t>
  </si>
  <si>
    <t>260,000.00</t>
  </si>
  <si>
    <t xml:space="preserve"> 413000    </t>
  </si>
  <si>
    <t>716,000.00</t>
  </si>
  <si>
    <t xml:space="preserve"> 414000    </t>
  </si>
  <si>
    <t>110,000.00</t>
  </si>
  <si>
    <t xml:space="preserve"> 415000    </t>
  </si>
  <si>
    <t>15,668,150.00</t>
  </si>
  <si>
    <t xml:space="preserve"> 421000    </t>
  </si>
  <si>
    <t>14,310,550.00</t>
  </si>
  <si>
    <t xml:space="preserve"> 431000    </t>
  </si>
  <si>
    <t>31,347,000.00</t>
  </si>
  <si>
    <t xml:space="preserve">          </t>
  </si>
  <si>
    <t xml:space="preserve"> 110602    </t>
  </si>
  <si>
    <t>ลูกหนี้รายได้อื่นๆ</t>
  </si>
  <si>
    <t xml:space="preserve"> 110609    </t>
  </si>
  <si>
    <t>เงินรับฝากภาษีหัก ณ ที่จ่าย</t>
  </si>
  <si>
    <t xml:space="preserve"> 230102    </t>
  </si>
  <si>
    <t>เงินรับฝากค่าใช้จ่ายในการจัดเก็บภาษีบำรุงท้องที่ 5%</t>
  </si>
  <si>
    <t xml:space="preserve"> 230105    </t>
  </si>
  <si>
    <t>เงินรับฝากส่วนลดในการจัดเก็บภาษีบำรุงท้องที่ 6%</t>
  </si>
  <si>
    <t xml:space="preserve"> 230106    </t>
  </si>
  <si>
    <t>เงินรับฝากประกันสัญญา</t>
  </si>
  <si>
    <t xml:space="preserve"> 230109    </t>
  </si>
  <si>
    <t>เงินรับฝากประกันสังคม</t>
  </si>
  <si>
    <t xml:space="preserve"> 230115    </t>
  </si>
  <si>
    <t>เงินรับฝากอื่น ๆ</t>
  </si>
  <si>
    <t xml:space="preserve"> 230199    </t>
  </si>
  <si>
    <t xml:space="preserve"> 511000    </t>
  </si>
  <si>
    <t xml:space="preserve"> 521000    </t>
  </si>
  <si>
    <t xml:space="preserve"> 522000    </t>
  </si>
  <si>
    <t xml:space="preserve"> 531000    </t>
  </si>
  <si>
    <t xml:space="preserve"> 532000    </t>
  </si>
  <si>
    <t xml:space="preserve"> 533000    </t>
  </si>
  <si>
    <t xml:space="preserve"> 534000    </t>
  </si>
  <si>
    <t xml:space="preserve"> 541000    </t>
  </si>
  <si>
    <t xml:space="preserve"> 542000    </t>
  </si>
  <si>
    <t xml:space="preserve"> 551000    </t>
  </si>
  <si>
    <t xml:space="preserve"> 561000    </t>
  </si>
  <si>
    <t xml:space="preserve"> 210402    </t>
  </si>
  <si>
    <t xml:space="preserve"> 310000    </t>
  </si>
  <si>
    <t>รายรับสูงกว่า (ต่ำกว่า) รายจ่าย</t>
  </si>
  <si>
    <t xml:space="preserve">         (นายสุพจน์  ฤทธิชัย)</t>
  </si>
  <si>
    <t xml:space="preserve">     ปลัดองค์การบริหารส่วนตำบล</t>
  </si>
  <si>
    <t xml:space="preserve">         ลงชื่อ......................................</t>
  </si>
  <si>
    <t xml:space="preserve">                 (นายประดับ  หมื่นจร)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</si>
  <si>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</si>
  <si>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</si>
  <si>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</si>
  <si>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</si>
  <si>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</si>
  <si>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</si>
  <si>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สภาอนุมัติ</t>
  </si>
  <si>
    <t>งบทดลอง</t>
  </si>
  <si>
    <t>เดบิต</t>
  </si>
  <si>
    <t xml:space="preserve">110100    </t>
  </si>
  <si>
    <t>เงินฝาก-ออมทรัพย์/เผื่อเรียก</t>
  </si>
  <si>
    <t xml:space="preserve">110201    </t>
  </si>
  <si>
    <t>เงินฝาก-ประจำ</t>
  </si>
  <si>
    <t xml:space="preserve">110202    </t>
  </si>
  <si>
    <t>เงินฝาก-กระแสรายวัน</t>
  </si>
  <si>
    <t xml:space="preserve">110203    </t>
  </si>
  <si>
    <t xml:space="preserve">110602    </t>
  </si>
  <si>
    <t>ลูกหนี้เงินยืม</t>
  </si>
  <si>
    <t xml:space="preserve">110605    </t>
  </si>
  <si>
    <t xml:space="preserve">110609    </t>
  </si>
  <si>
    <t>รายได้จากรัฐบาลค้างรับ</t>
  </si>
  <si>
    <t xml:space="preserve">110611    </t>
  </si>
  <si>
    <t>ลูกหนี้เงินสะสม</t>
  </si>
  <si>
    <t xml:space="preserve">140300    </t>
  </si>
  <si>
    <t xml:space="preserve">210402    </t>
  </si>
  <si>
    <t xml:space="preserve">230102    </t>
  </si>
  <si>
    <t xml:space="preserve">230105    </t>
  </si>
  <si>
    <t xml:space="preserve">230106    </t>
  </si>
  <si>
    <t xml:space="preserve">230109    </t>
  </si>
  <si>
    <t xml:space="preserve">230115    </t>
  </si>
  <si>
    <t>เงินรับฝากเงินรอคืนจังหวัด</t>
  </si>
  <si>
    <t xml:space="preserve">230116    </t>
  </si>
  <si>
    <t xml:space="preserve">230199    </t>
  </si>
  <si>
    <t>เจ้าหนี้เงินสะสม</t>
  </si>
  <si>
    <t xml:space="preserve">240100    </t>
  </si>
  <si>
    <t xml:space="preserve">310000    </t>
  </si>
  <si>
    <t>เงินทุนสำรองเงินสะสม</t>
  </si>
  <si>
    <t xml:space="preserve">320000    </t>
  </si>
  <si>
    <t xml:space="preserve">411002    </t>
  </si>
  <si>
    <t xml:space="preserve">412128    </t>
  </si>
  <si>
    <t xml:space="preserve">412210    </t>
  </si>
  <si>
    <t>ดอกเบี้ย</t>
  </si>
  <si>
    <t xml:space="preserve">413003    </t>
  </si>
  <si>
    <t xml:space="preserve">414006    </t>
  </si>
  <si>
    <t>รายได้เบ็ดเตล็ดอื่นๆ</t>
  </si>
  <si>
    <t xml:space="preserve">415999    </t>
  </si>
  <si>
    <t xml:space="preserve">421001    </t>
  </si>
  <si>
    <t>ภาษีมูลค่าเพิ่มตาม พ.ร.บ. กำหนดแผนฯ</t>
  </si>
  <si>
    <t xml:space="preserve">421002    </t>
  </si>
  <si>
    <t>ภาษีมูลค่าเพิ่มตาม พ.ร.บ.จัดสรรรายได้ฯ</t>
  </si>
  <si>
    <t xml:space="preserve">421004    </t>
  </si>
  <si>
    <t xml:space="preserve">421006    </t>
  </si>
  <si>
    <t xml:space="preserve">421007    </t>
  </si>
  <si>
    <t xml:space="preserve">421013    </t>
  </si>
  <si>
    <t>ค่าธรรมเนียมจดทะเบียนสิทธิและนิติกรรมตามประมวลกฎหมายที่ดิน</t>
  </si>
  <si>
    <t xml:space="preserve">421015  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</si>
  <si>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</si>
  <si>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431002    </t>
  </si>
  <si>
    <t xml:space="preserve">431004    </t>
  </si>
  <si>
    <t xml:space="preserve">511000    </t>
  </si>
  <si>
    <t xml:space="preserve">521000    </t>
  </si>
  <si>
    <t xml:space="preserve">522000    </t>
  </si>
  <si>
    <t xml:space="preserve">531000    </t>
  </si>
  <si>
    <t xml:space="preserve">532000    </t>
  </si>
  <si>
    <t xml:space="preserve">534000    </t>
  </si>
  <si>
    <t xml:space="preserve"> 6 ก.ค.58</t>
  </si>
  <si>
    <t>โครงการปรับปรุงซ่อมแซมถนนหมู่ที่ 5</t>
  </si>
  <si>
    <t>โครงการก่อสร้างถนน คสล.สายบ้านนายไพบูลย์-นายสุทัศน์ หมู่ 4</t>
  </si>
  <si>
    <t>โครงการก่อสร้างถนน คสล.วัดโคกประดู่-เขาลำปะ หมู่ 2</t>
  </si>
  <si>
    <t>โครงการก่อสร้างถนน คสล.สายเขากอย-วังเคียน หมู่ 3</t>
  </si>
  <si>
    <t>โครงการก่อสร้างถนน คสล.สายห้วยยวน-บ้านท่าข้าม หมู่ 7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</si>
  <si>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</si>
  <si>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</si>
  <si>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</si>
  <si>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</si>
  <si>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โครงการเจาะบ่อบาดาล หมู่ที่ 1</t>
  </si>
  <si>
    <t>โครงการก่อสร้างถนน คสล.สายสามแยกหน้าวัดเขาพระทอง</t>
  </si>
  <si>
    <t>เงินรับฝากประกันซอง</t>
  </si>
  <si>
    <t>โครงการระบบประปาหมู่บ้านบ้านโคกประดู่ หมู่ที่ 5</t>
  </si>
  <si>
    <t>โครงการก่อสร้างถนน คสล.สายสามแยกหนำสองชั้น-หน้าโตน หมู่ที่ 6</t>
  </si>
  <si>
    <t>โครงการก่อสร้างระบบประปา  หมู่ที่ 7</t>
  </si>
  <si>
    <t>ครุภัณฑ์ยานพาหนะและขนส่ง</t>
  </si>
  <si>
    <t>ครุภัณฑ์การเกษตร</t>
  </si>
  <si>
    <t>ครุภัณฑ์ไฟฟ้าและวิทยุ</t>
  </si>
  <si>
    <t>ครุภัณฑ์โฆษณาและเผยแพร่</t>
  </si>
  <si>
    <t>ครุภัณฑ์วิทยาศาสตร์หรือการแพทย์</t>
  </si>
  <si>
    <t>อาคารต่าง ๆ</t>
  </si>
  <si>
    <t>เงินอุดหนุนองค์กรปกครองส่วนท้องถิ่น</t>
  </si>
  <si>
    <t>กระดาษทำการกระทบยอดรายจ่าย  (จ่ายจากเงินสะสม)</t>
  </si>
  <si>
    <t>แผนงาน</t>
  </si>
  <si>
    <t>ประเภทรายจ่าย</t>
  </si>
  <si>
    <t>20/01/59</t>
  </si>
  <si>
    <t>09010886</t>
  </si>
  <si>
    <t>ประจำเดือน..มกราคม..ปีงบประมาณ.. 2559..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</si>
  <si>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</si>
  <si>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</si>
  <si>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</si>
  <si>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</si>
  <si>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</si>
  <si>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</si>
  <si>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 xml:space="preserve"> - เงินเพิ่มพนักงานจ้าง ผดด.</t>
  </si>
  <si>
    <t>กระดาษทำการกระทบยอดรายจ่ายตามงบประมาณ (จ่ายจากเงินรายรับ)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</si>
  <si>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</si>
  <si>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</si>
  <si>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</si>
  <si>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</si>
  <si>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</si>
  <si>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</si>
  <si>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</si>
  <si>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</si>
  <si>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</si>
  <si>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</si>
  <si>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</si>
  <si>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</si>
  <si>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</si>
  <si>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</si>
  <si>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</si>
  <si>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</si>
  <si>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</si>
  <si>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</si>
  <si>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</si>
  <si>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</si>
  <si>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110300</t>
  </si>
  <si>
    <t>110700</t>
  </si>
  <si>
    <t>110800</t>
  </si>
  <si>
    <t>110900</t>
  </si>
  <si>
    <t>111100</t>
  </si>
  <si>
    <t>เงินสมทบกองทุนบำเหน็จบำนาญข้าราชการส่วนท้องถิ่น (กบท.)</t>
  </si>
  <si>
    <t>120100</t>
  </si>
  <si>
    <t>รวมตั้งแต่ต้นปี</t>
  </si>
  <si>
    <t>210100</t>
  </si>
  <si>
    <t>210200</t>
  </si>
  <si>
    <t>210300</t>
  </si>
  <si>
    <t>210400</t>
  </si>
  <si>
    <t>210600</t>
  </si>
  <si>
    <t>220100</t>
  </si>
  <si>
    <t>220300</t>
  </si>
  <si>
    <t>220500</t>
  </si>
  <si>
    <t>220700</t>
  </si>
  <si>
    <t>220800</t>
  </si>
  <si>
    <t>310400</t>
  </si>
  <si>
    <t>310500</t>
  </si>
  <si>
    <t>320100</t>
  </si>
  <si>
    <t>320200</t>
  </si>
  <si>
    <t>320300</t>
  </si>
  <si>
    <t>320400</t>
  </si>
  <si>
    <t>330400</t>
  </si>
  <si>
    <t>330800</t>
  </si>
  <si>
    <t>331400</t>
  </si>
  <si>
    <t>331500</t>
  </si>
  <si>
    <t>340100</t>
  </si>
  <si>
    <t>340300</t>
  </si>
  <si>
    <t>340400</t>
  </si>
  <si>
    <t>340500</t>
  </si>
  <si>
    <t>411800</t>
  </si>
  <si>
    <t>421100</t>
  </si>
  <si>
    <t>610200</t>
  </si>
  <si>
    <t>รวมทั้งสิ้นเดือนนี้</t>
  </si>
  <si>
    <t>รวมทั้งสิ้นตั้งแต่ต้นปี</t>
  </si>
  <si>
    <t>รายงานยอดเงินคงเหลือทุกแหล่งเงิน</t>
  </si>
  <si>
    <t>ประจำเดือน มกราคม ปีงบประมาณ พ.ศ.  2559</t>
  </si>
  <si>
    <t>00220</t>
  </si>
  <si>
    <t>00230</t>
  </si>
  <si>
    <t>00250</t>
  </si>
  <si>
    <t>00320</t>
  </si>
  <si>
    <t>00221</t>
  </si>
  <si>
    <t>00232</t>
  </si>
  <si>
    <t>00252</t>
  </si>
  <si>
    <t>00262</t>
  </si>
  <si>
    <t>00322</t>
  </si>
  <si>
    <t>หมายเหตุประกอบงบทดลอง  ประจำเดือน  กุมภาพันธ์  2559</t>
  </si>
  <si>
    <t>ประจำเดือน กุมภาพันธ์  ปีงบประมาณ   พ.ศ. 2559</t>
  </si>
  <si>
    <t>310100</t>
  </si>
  <si>
    <t>330200</t>
  </si>
  <si>
    <t>410100</t>
  </si>
  <si>
    <t>410700</t>
  </si>
  <si>
    <t>510100</t>
  </si>
  <si>
    <t>04/02/59</t>
  </si>
  <si>
    <t>09010909</t>
  </si>
  <si>
    <t>09010911</t>
  </si>
  <si>
    <t>19/02/59</t>
  </si>
  <si>
    <t>09010927</t>
  </si>
  <si>
    <t>09010928</t>
  </si>
  <si>
    <t>โครงการระหว่างดำเนินการ</t>
  </si>
  <si>
    <t xml:space="preserve">110400    </t>
  </si>
  <si>
    <t>ลูกหนี้ภาษีโรงเรือนและที่ดิน</t>
  </si>
  <si>
    <t xml:space="preserve">110601    </t>
  </si>
  <si>
    <t>ลูกหนี้อื่นๆ</t>
  </si>
  <si>
    <t xml:space="preserve">110604    </t>
  </si>
  <si>
    <t xml:space="preserve">110612    </t>
  </si>
  <si>
    <t>เงินฝากจังหวัด</t>
  </si>
  <si>
    <t xml:space="preserve">120100    </t>
  </si>
  <si>
    <t>เงินรายรับ</t>
  </si>
  <si>
    <t xml:space="preserve">120700    </t>
  </si>
  <si>
    <t>ภาษีหน้าฎีกา (บัญชีพัก)</t>
  </si>
  <si>
    <t xml:space="preserve">140000    </t>
  </si>
  <si>
    <t>เจ้าหนี้ผู้รับจ้าง</t>
  </si>
  <si>
    <t xml:space="preserve">210100    </t>
  </si>
  <si>
    <t>รายจ่ายผัดส่งใบสำคัญ</t>
  </si>
  <si>
    <t xml:space="preserve">210200    </t>
  </si>
  <si>
    <t>เงินอุดหนุนค้างจ่าย</t>
  </si>
  <si>
    <t xml:space="preserve">210300    </t>
  </si>
  <si>
    <t>รายจ่ายค้างจ่ายระหว่างดำเนินการ</t>
  </si>
  <si>
    <t xml:space="preserve">210401    </t>
  </si>
  <si>
    <t>ฎีกาค้างจ่าย</t>
  </si>
  <si>
    <t xml:space="preserve">210403    </t>
  </si>
  <si>
    <t xml:space="preserve">230108    </t>
  </si>
  <si>
    <t>เงินรับฝากค่าใช้จ่ายอื่น</t>
  </si>
  <si>
    <t xml:space="preserve">230117    </t>
  </si>
  <si>
    <t>เงินเกินบัญชี</t>
  </si>
  <si>
    <t xml:space="preserve">230200    </t>
  </si>
  <si>
    <t xml:space="preserve">411001    </t>
  </si>
  <si>
    <t xml:space="preserve">411003    </t>
  </si>
  <si>
    <t>ค่าธรรมเนียมเกี่ยวกับการควบคุมอาคาร</t>
  </si>
  <si>
    <t xml:space="preserve">412106    </t>
  </si>
  <si>
    <t xml:space="preserve">412202    </t>
  </si>
  <si>
    <t xml:space="preserve">415004    </t>
  </si>
  <si>
    <t>ภาษีธุรกิจเฉพาะ</t>
  </si>
  <si>
    <t xml:space="preserve">421005    </t>
  </si>
  <si>
    <t xml:space="preserve">421009    </t>
  </si>
  <si>
    <t>ค่าภาคหลวงและค่าธรรมเนียมตามกฎหมายว่าด้วยป่าไม้</t>
  </si>
  <si>
    <t xml:space="preserve">421011    </t>
  </si>
  <si>
    <t xml:space="preserve">421012    </t>
  </si>
  <si>
    <t>เงินอุดหนุนระบุวัตถุประสงค์/เฉพาะกิจจากกรมส่งเสริมการปกครองท้องถิ่น</t>
  </si>
  <si>
    <t xml:space="preserve">441002    </t>
  </si>
  <si>
    <t xml:space="preserve">533000    </t>
  </si>
  <si>
    <t xml:space="preserve">541000    </t>
  </si>
  <si>
    <t xml:space="preserve">542000    </t>
  </si>
  <si>
    <t xml:space="preserve">551000    </t>
  </si>
  <si>
    <t xml:space="preserve">561000    </t>
  </si>
  <si>
    <t>รายงานรับ-จ่ายเงิน</t>
  </si>
  <si>
    <t>ปีงบประมาณ 2559 ประจำเดือน กุมภาพันธ์ พ.ศ.2559</t>
  </si>
  <si>
    <t>30,335,284.73</t>
  </si>
  <si>
    <t>85,764.95</t>
  </si>
  <si>
    <t>63,257.03</t>
  </si>
  <si>
    <t>39,428.00</t>
  </si>
  <si>
    <t>705.00</t>
  </si>
  <si>
    <t>12,861.85</t>
  </si>
  <si>
    <t>210,935.00</t>
  </si>
  <si>
    <t>49,035.00</t>
  </si>
  <si>
    <t>26,700.00</t>
  </si>
  <si>
    <t>1,000.00</t>
  </si>
  <si>
    <t>6,370,988.01</t>
  </si>
  <si>
    <t>2,348,027.83</t>
  </si>
  <si>
    <t>8,206,666.00</t>
  </si>
  <si>
    <t>14,953,343.81</t>
  </si>
  <si>
    <t>2,462,024.86</t>
  </si>
  <si>
    <t>8,378,820.00</t>
  </si>
  <si>
    <t>4,521,220.00</t>
  </si>
  <si>
    <t>หมวดเงินอุดหนุนระบุวัตถุประสงค์/เฉพาะกิจ</t>
  </si>
  <si>
    <t xml:space="preserve"> 441000    </t>
  </si>
  <si>
    <t>32,500.00</t>
  </si>
  <si>
    <t>39,725,820.00</t>
  </si>
  <si>
    <t>19,474,563.81</t>
  </si>
  <si>
    <t>2,494,524.86</t>
  </si>
  <si>
    <t>2,250.00</t>
  </si>
  <si>
    <t xml:space="preserve"> 110601    </t>
  </si>
  <si>
    <t>19,889.07</t>
  </si>
  <si>
    <t>9,814.83</t>
  </si>
  <si>
    <t>76,000.00</t>
  </si>
  <si>
    <t xml:space="preserve"> 110604    </t>
  </si>
  <si>
    <t>31,450.00</t>
  </si>
  <si>
    <t>2,885.00</t>
  </si>
  <si>
    <t>52,210.00</t>
  </si>
  <si>
    <t xml:space="preserve"> 110611    </t>
  </si>
  <si>
    <t>1,504,685.00</t>
  </si>
  <si>
    <t xml:space="preserve"> 140300    </t>
  </si>
  <si>
    <t>112,836.74</t>
  </si>
  <si>
    <t>1,825.12</t>
  </si>
  <si>
    <t>1,165.80</t>
  </si>
  <si>
    <t>708.70</t>
  </si>
  <si>
    <t>1,398.96</t>
  </si>
  <si>
    <t>850.44</t>
  </si>
  <si>
    <t>120,500.00</t>
  </si>
  <si>
    <t xml:space="preserve"> 230108    </t>
  </si>
  <si>
    <t>202,800.00</t>
  </si>
  <si>
    <t>40,650.00</t>
  </si>
  <si>
    <t>22,628.00</t>
  </si>
  <si>
    <t>8,962.00</t>
  </si>
  <si>
    <t>52,104.00</t>
  </si>
  <si>
    <t xml:space="preserve"> 230117    </t>
  </si>
  <si>
    <t>27,122.00</t>
  </si>
  <si>
    <t>66,631.00</t>
  </si>
  <si>
    <t>3,188.00</t>
  </si>
  <si>
    <t>1,450,660.00</t>
  </si>
  <si>
    <t xml:space="preserve"> 240100    </t>
  </si>
  <si>
    <t>3,717,208.57</t>
  </si>
  <si>
    <t>98,256.09</t>
  </si>
  <si>
    <t>23,191,772.38</t>
  </si>
  <si>
    <t>2,592,780.95</t>
  </si>
  <si>
    <t>1,296,080.00</t>
  </si>
  <si>
    <t>4,182,805.00</t>
  </si>
  <si>
    <t>5,478,885.00</t>
  </si>
  <si>
    <t>3,667,222.00</t>
  </si>
  <si>
    <t>662,499.00</t>
  </si>
  <si>
    <t>2,052,720.00</t>
  </si>
  <si>
    <t>855,300.00</t>
  </si>
  <si>
    <t>171,060.00</t>
  </si>
  <si>
    <t>7,189,080.00</t>
  </si>
  <si>
    <t>705,415.00</t>
  </si>
  <si>
    <t>7,894,495.00</t>
  </si>
  <si>
    <t>3,312,693.80</t>
  </si>
  <si>
    <t>641,140.00</t>
  </si>
  <si>
    <t>896,000.00</t>
  </si>
  <si>
    <t>82,280.00</t>
  </si>
  <si>
    <t>33,520.00</t>
  </si>
  <si>
    <t>5,161,590.00</t>
  </si>
  <si>
    <t>5,194,090.00</t>
  </si>
  <si>
    <t>1,135,236.53</t>
  </si>
  <si>
    <t>104,160.00</t>
  </si>
  <si>
    <t>3,708,930.00</t>
  </si>
  <si>
    <t>156,100.00</t>
  </si>
  <si>
    <t>3,865,030.00</t>
  </si>
  <si>
    <t>441,270.82</t>
  </si>
  <si>
    <t>1,215.00</t>
  </si>
  <si>
    <t>1,210,000.00</t>
  </si>
  <si>
    <t>335,938.02</t>
  </si>
  <si>
    <t>104,737.29</t>
  </si>
  <si>
    <t>3,164,600.00</t>
  </si>
  <si>
    <t>114,325.10</t>
  </si>
  <si>
    <t>93,000.00</t>
  </si>
  <si>
    <t>3,841,000.00</t>
  </si>
  <si>
    <t>3,302,000.00</t>
  </si>
  <si>
    <t>7,143,000.00</t>
  </si>
  <si>
    <t>409,000.00</t>
  </si>
  <si>
    <t>35,000.00</t>
  </si>
  <si>
    <t>10,000.00</t>
  </si>
  <si>
    <t>2,792,000.00</t>
  </si>
  <si>
    <t>1,306,000.00</t>
  </si>
  <si>
    <t>11,669,266.27</t>
  </si>
  <si>
    <t>1,821,331.29</t>
  </si>
  <si>
    <t>348.88</t>
  </si>
  <si>
    <t>360.00</t>
  </si>
  <si>
    <t xml:space="preserve"> 110612    </t>
  </si>
  <si>
    <t>1,059,729.00</t>
  </si>
  <si>
    <t>132,696.43</t>
  </si>
  <si>
    <t>8,463.02</t>
  </si>
  <si>
    <t>49.50</t>
  </si>
  <si>
    <t>59.40</t>
  </si>
  <si>
    <t>164,795.00</t>
  </si>
  <si>
    <t>114,600.00</t>
  </si>
  <si>
    <t>13,666.00</t>
  </si>
  <si>
    <t>9,699.00</t>
  </si>
  <si>
    <t>275,060.00</t>
  </si>
  <si>
    <t xml:space="preserve"> 230116    </t>
  </si>
  <si>
    <t>67,793.00</t>
  </si>
  <si>
    <t>10,082,800.00</t>
  </si>
  <si>
    <t>15,001,306.21</t>
  </si>
  <si>
    <t>159,884.02</t>
  </si>
  <si>
    <t>26,670,572.48</t>
  </si>
  <si>
    <t>1,981,215.31</t>
  </si>
  <si>
    <t>-3,478,800.10</t>
  </si>
  <si>
    <t>611,565.64</t>
  </si>
  <si>
    <t>30,946,850.37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</si>
  <si>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</si>
  <si>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</si>
  <si>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>ณ วันที่ 29 กุมภาพันธ์ 2559</t>
  </si>
  <si>
    <t>ประจำเดือนกุมภาพันธ์  2559</t>
  </si>
  <si>
    <t>ประจำเดือน กุมภาพันธ์  2559</t>
  </si>
  <si>
    <t xml:space="preserve"> - โครงการยาเสพติด</t>
  </si>
  <si>
    <t>29 ก.พ.59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</si>
  <si>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เงินเดือน ธ.กรุงไทย</t>
    </r>
  </si>
  <si>
    <t xml:space="preserve">       ค่าลงทะเบียน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</si>
</sst>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[$-1041E]#,##0.00;\-#,##0.00"/>
    <numFmt numFmtId="190" formatCode="[$-1041E]#,##0.00;\(#,##0.00\);&quot;-&quot;"/>
  </numFmts>
  <fonts count="52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sz val="11"/>
      <name val="Tahoma"/>
      <family val="2"/>
    </font>
    <font>
      <b/>
      <sz val="12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0"/>
      <color rgb="FF000000"/>
      <name val="Microsoft Sans Serif"/>
      <family val="2"/>
    </font>
    <font>
      <u val="singleAccounting"/>
      <sz val="16"/>
      <name val="Angsana New"/>
      <family val="1"/>
    </font>
    <font>
      <sz val="12"/>
      <color rgb="FF000000"/>
      <name val="Microsoft Sans Serif"/>
      <family val="2"/>
    </font>
    <font>
      <b/>
      <i/>
      <sz val="10"/>
      <color rgb="FF483D8B"/>
      <name val="Microsoft Sans Serif"/>
      <family val="2"/>
    </font>
    <font>
      <b/>
      <sz val="10"/>
      <color rgb="FF0000FF"/>
      <name val="Microsoft Sans Serif"/>
      <family val="2"/>
    </font>
    <font>
      <b/>
      <i/>
      <sz val="10"/>
      <color rgb="FF0000FF"/>
      <name val="Microsoft Sans Serif"/>
      <family val="2"/>
    </font>
    <font>
      <b/>
      <sz val="10"/>
      <color rgb="FF4169E1"/>
      <name val="Microsoft Sans Serif"/>
      <family val="2"/>
    </font>
    <font>
      <b/>
      <i/>
      <sz val="10"/>
      <color rgb="FF4169E1"/>
      <name val="Microsoft Sans Serif"/>
      <family val="2"/>
    </font>
    <font>
      <sz val="10"/>
      <color rgb="FF000000"/>
      <name val="Arial"/>
      <family val="2"/>
    </font>
    <font>
      <sz val="8"/>
      <color rgb="FF000000"/>
      <name val="Microsoft Sans Serif"/>
      <family val="2"/>
    </font>
    <font>
      <b/>
      <sz val="8"/>
      <color rgb="FF000000"/>
      <name val="Microsoft Sans Serif"/>
      <family val="2"/>
    </font>
    <font>
      <b/>
      <sz val="10"/>
      <color rgb="FF483D8B"/>
      <name val="Microsoft Sans Serif"/>
      <family val="2"/>
    </font>
    <font>
      <b/>
      <sz val="12"/>
      <color rgb="FF000000"/>
      <name val="Microsoft Sans Serif"/>
    </font>
    <font>
      <sz val="11"/>
      <name val="Tahoma"/>
    </font>
    <font>
      <sz val="12"/>
      <color rgb="FF000000"/>
      <name val="Microsoft Sans Serif"/>
    </font>
    <font>
      <b/>
      <sz val="10"/>
      <color rgb="FF000000"/>
      <name val="Microsoft Sans Serif"/>
    </font>
    <font>
      <sz val="10"/>
      <color rgb="FF000000"/>
      <name val="Microsoft Sans Serif"/>
    </font>
    <font>
      <sz val="1"/>
      <color rgb="FF000000"/>
      <name val="Microsoft Sans Serif"/>
    </font>
    <font>
      <b/>
      <sz val="10"/>
      <color rgb="FF483D8B"/>
      <name val="Microsoft Sans Serif"/>
    </font>
    <font>
      <sz val="1"/>
      <color rgb="FF000000"/>
      <name val="Arial"/>
    </font>
    <font>
      <b/>
      <sz val="10"/>
      <color rgb="FF0000FF"/>
      <name val="Microsoft Sans Serif"/>
    </font>
    <font>
      <sz val="8"/>
      <color rgb="FF000000"/>
      <name val="Microsoft Sans Serif"/>
    </font>
    <font>
      <b/>
      <sz val="10"/>
      <color rgb="FF00008B"/>
      <name val="Microsoft Sans Serif"/>
    </font>
    <font>
      <b/>
      <sz val="10"/>
      <color rgb="FF006400"/>
      <name val="Microsoft Sans Serif"/>
    </font>
    <font>
      <sz val="10"/>
      <color rgb="FF00008B"/>
      <name val="Microsoft Sans Serif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23" fillId="0" borderId="0">
      <alignment wrapText="1"/>
    </xf>
  </cellStyleXfs>
  <cellXfs count="423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87" fontId="3" fillId="0" borderId="6" xfId="1" applyFont="1" applyBorder="1" applyAlignment="1">
      <alignment horizontal="center"/>
    </xf>
    <xf numFmtId="43" fontId="9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0" fillId="0" borderId="0" xfId="0" applyFont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87" fontId="10" fillId="0" borderId="11" xfId="1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187" fontId="10" fillId="0" borderId="14" xfId="1" applyFont="1" applyBorder="1"/>
    <xf numFmtId="0" fontId="10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/>
    <xf numFmtId="0" fontId="3" fillId="0" borderId="0" xfId="0" applyFont="1" applyBorder="1" applyAlignment="1">
      <alignment horizontal="left"/>
    </xf>
    <xf numFmtId="0" fontId="14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43" fontId="2" fillId="0" borderId="11" xfId="1" applyNumberFormat="1" applyFont="1" applyFill="1" applyBorder="1"/>
    <xf numFmtId="0" fontId="2" fillId="0" borderId="11" xfId="0" applyFont="1" applyFill="1" applyBorder="1" applyAlignment="1">
      <alignment horizontal="center"/>
    </xf>
    <xf numFmtId="43" fontId="8" fillId="0" borderId="0" xfId="0" applyNumberFormat="1" applyFont="1"/>
    <xf numFmtId="0" fontId="2" fillId="0" borderId="11" xfId="0" applyFont="1" applyFill="1" applyBorder="1" applyAlignment="1">
      <alignment horizontal="left"/>
    </xf>
    <xf numFmtId="43" fontId="2" fillId="0" borderId="14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Fill="1"/>
    <xf numFmtId="0" fontId="16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7" fillId="0" borderId="1" xfId="0" applyFont="1" applyFill="1" applyBorder="1"/>
    <xf numFmtId="43" fontId="18" fillId="0" borderId="10" xfId="0" applyNumberFormat="1" applyFont="1" applyFill="1" applyBorder="1"/>
    <xf numFmtId="49" fontId="18" fillId="0" borderId="10" xfId="0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4" xfId="0" applyFont="1" applyFill="1" applyBorder="1"/>
    <xf numFmtId="43" fontId="21" fillId="0" borderId="9" xfId="1" applyNumberFormat="1" applyFont="1" applyFill="1" applyBorder="1"/>
    <xf numFmtId="49" fontId="21" fillId="0" borderId="9" xfId="0" applyNumberFormat="1" applyFont="1" applyFill="1" applyBorder="1" applyAlignment="1">
      <alignment horizontal="center"/>
    </xf>
    <xf numFmtId="43" fontId="21" fillId="0" borderId="9" xfId="0" applyNumberFormat="1" applyFont="1" applyFill="1" applyBorder="1"/>
    <xf numFmtId="43" fontId="14" fillId="0" borderId="0" xfId="0" applyNumberFormat="1" applyFont="1" applyFill="1"/>
    <xf numFmtId="0" fontId="14" fillId="0" borderId="4" xfId="0" applyFont="1" applyFill="1" applyBorder="1"/>
    <xf numFmtId="43" fontId="14" fillId="0" borderId="11" xfId="1" applyNumberFormat="1" applyFont="1" applyFill="1" applyBorder="1"/>
    <xf numFmtId="49" fontId="14" fillId="0" borderId="4" xfId="0" applyNumberFormat="1" applyFont="1" applyFill="1" applyBorder="1" applyAlignment="1">
      <alignment horizontal="center"/>
    </xf>
    <xf numFmtId="43" fontId="21" fillId="0" borderId="11" xfId="0" applyNumberFormat="1" applyFont="1" applyFill="1" applyBorder="1"/>
    <xf numFmtId="49" fontId="14" fillId="0" borderId="11" xfId="0" applyNumberFormat="1" applyFont="1" applyFill="1" applyBorder="1" applyAlignment="1">
      <alignment horizontal="center"/>
    </xf>
    <xf numFmtId="43" fontId="14" fillId="0" borderId="11" xfId="1" applyNumberFormat="1" applyFont="1" applyFill="1" applyBorder="1" applyAlignment="1"/>
    <xf numFmtId="0" fontId="14" fillId="0" borderId="0" xfId="0" applyFont="1" applyFill="1" applyBorder="1"/>
    <xf numFmtId="0" fontId="20" fillId="0" borderId="4" xfId="0" applyFont="1" applyFill="1" applyBorder="1" applyAlignment="1">
      <alignment horizontal="left"/>
    </xf>
    <xf numFmtId="0" fontId="21" fillId="0" borderId="0" xfId="0" applyFont="1" applyFill="1" applyBorder="1"/>
    <xf numFmtId="49" fontId="14" fillId="0" borderId="12" xfId="0" applyNumberFormat="1" applyFont="1" applyFill="1" applyBorder="1" applyAlignment="1">
      <alignment horizontal="center"/>
    </xf>
    <xf numFmtId="43" fontId="21" fillId="0" borderId="9" xfId="1" applyNumberFormat="1" applyFont="1" applyFill="1" applyBorder="1" applyAlignment="1"/>
    <xf numFmtId="43" fontId="21" fillId="0" borderId="10" xfId="0" applyNumberFormat="1" applyFont="1" applyFill="1" applyBorder="1"/>
    <xf numFmtId="0" fontId="14" fillId="0" borderId="7" xfId="0" applyFont="1" applyFill="1" applyBorder="1"/>
    <xf numFmtId="49" fontId="14" fillId="0" borderId="7" xfId="0" applyNumberFormat="1" applyFont="1" applyFill="1" applyBorder="1" applyAlignment="1">
      <alignment horizontal="center"/>
    </xf>
    <xf numFmtId="43" fontId="21" fillId="0" borderId="12" xfId="0" applyNumberFormat="1" applyFont="1" applyFill="1" applyBorder="1"/>
    <xf numFmtId="43" fontId="18" fillId="0" borderId="9" xfId="1" applyNumberFormat="1" applyFont="1" applyFill="1" applyBorder="1"/>
    <xf numFmtId="43" fontId="18" fillId="0" borderId="9" xfId="1" applyNumberFormat="1" applyFont="1" applyFill="1" applyBorder="1" applyAlignment="1">
      <alignment horizontal="center"/>
    </xf>
    <xf numFmtId="0" fontId="17" fillId="0" borderId="11" xfId="0" applyFont="1" applyFill="1" applyBorder="1"/>
    <xf numFmtId="0" fontId="18" fillId="0" borderId="0" xfId="0" applyFont="1" applyFill="1"/>
    <xf numFmtId="49" fontId="18" fillId="0" borderId="9" xfId="0" applyNumberFormat="1" applyFont="1" applyFill="1" applyBorder="1" applyAlignment="1">
      <alignment horizontal="center"/>
    </xf>
    <xf numFmtId="0" fontId="17" fillId="0" borderId="4" xfId="0" applyFont="1" applyFill="1" applyBorder="1"/>
    <xf numFmtId="43" fontId="18" fillId="0" borderId="9" xfId="1" applyNumberFormat="1" applyFont="1" applyFill="1" applyBorder="1" applyAlignment="1"/>
    <xf numFmtId="43" fontId="14" fillId="0" borderId="11" xfId="1" applyNumberFormat="1" applyFont="1" applyFill="1" applyBorder="1" applyAlignment="1">
      <alignment horizontal="center"/>
    </xf>
    <xf numFmtId="0" fontId="17" fillId="0" borderId="13" xfId="0" applyFont="1" applyFill="1" applyBorder="1"/>
    <xf numFmtId="43" fontId="19" fillId="0" borderId="0" xfId="0" applyNumberFormat="1" applyFont="1" applyFill="1"/>
    <xf numFmtId="0" fontId="17" fillId="0" borderId="0" xfId="0" applyFont="1" applyFill="1" applyBorder="1"/>
    <xf numFmtId="0" fontId="18" fillId="0" borderId="0" xfId="0" applyFont="1" applyFill="1" applyBorder="1"/>
    <xf numFmtId="43" fontId="18" fillId="0" borderId="0" xfId="1" applyNumberFormat="1" applyFont="1" applyFill="1" applyBorder="1" applyAlignment="1"/>
    <xf numFmtId="49" fontId="18" fillId="0" borderId="0" xfId="0" applyNumberFormat="1" applyFont="1" applyFill="1" applyBorder="1" applyAlignment="1">
      <alignment horizontal="center"/>
    </xf>
    <xf numFmtId="43" fontId="18" fillId="0" borderId="0" xfId="1" applyNumberFormat="1" applyFont="1" applyFill="1" applyBorder="1"/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NumberFormat="1" applyFont="1" applyFill="1"/>
    <xf numFmtId="0" fontId="14" fillId="0" borderId="11" xfId="0" applyFont="1" applyFill="1" applyBorder="1"/>
    <xf numFmtId="187" fontId="10" fillId="0" borderId="11" xfId="1" applyFont="1" applyBorder="1" applyAlignment="1">
      <alignment horizontal="center"/>
    </xf>
    <xf numFmtId="43" fontId="18" fillId="0" borderId="11" xfId="1" applyNumberFormat="1" applyFont="1" applyFill="1" applyBorder="1" applyAlignment="1"/>
    <xf numFmtId="49" fontId="18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188" fontId="14" fillId="0" borderId="0" xfId="1" applyNumberFormat="1" applyFont="1" applyFill="1" applyAlignment="1">
      <alignment horizontal="left" vertical="center"/>
    </xf>
    <xf numFmtId="188" fontId="14" fillId="0" borderId="0" xfId="1" applyNumberFormat="1" applyFont="1" applyFill="1" applyAlignment="1">
      <alignment vertical="center"/>
    </xf>
    <xf numFmtId="0" fontId="14" fillId="0" borderId="0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3" fontId="2" fillId="0" borderId="9" xfId="1" applyNumberFormat="1" applyFon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wrapText="1"/>
    </xf>
    <xf numFmtId="43" fontId="2" fillId="0" borderId="9" xfId="1" applyNumberFormat="1" applyFont="1" applyFill="1" applyBorder="1"/>
    <xf numFmtId="187" fontId="3" fillId="0" borderId="6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2" fillId="0" borderId="4" xfId="0" applyFont="1" applyFill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8" fillId="0" borderId="2" xfId="0" applyFont="1" applyFill="1" applyBorder="1"/>
    <xf numFmtId="0" fontId="19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4" fillId="0" borderId="6" xfId="0" applyFont="1" applyFill="1" applyBorder="1"/>
    <xf numFmtId="43" fontId="14" fillId="0" borderId="12" xfId="1" applyNumberFormat="1" applyFont="1" applyFill="1" applyBorder="1"/>
    <xf numFmtId="0" fontId="19" fillId="0" borderId="0" xfId="0" applyFont="1" applyFill="1" applyBorder="1"/>
    <xf numFmtId="0" fontId="19" fillId="0" borderId="11" xfId="0" applyFont="1" applyFill="1" applyBorder="1" applyAlignment="1">
      <alignment horizontal="center"/>
    </xf>
    <xf numFmtId="43" fontId="19" fillId="0" borderId="11" xfId="1" applyNumberFormat="1" applyFont="1" applyFill="1" applyBorder="1" applyAlignment="1"/>
    <xf numFmtId="43" fontId="19" fillId="0" borderId="11" xfId="1" applyNumberFormat="1" applyFont="1" applyFill="1" applyBorder="1"/>
    <xf numFmtId="43" fontId="19" fillId="0" borderId="9" xfId="1" applyNumberFormat="1" applyFont="1" applyFill="1" applyBorder="1" applyAlignment="1"/>
    <xf numFmtId="43" fontId="19" fillId="0" borderId="9" xfId="1" applyNumberFormat="1" applyFont="1" applyFill="1" applyBorder="1"/>
    <xf numFmtId="0" fontId="18" fillId="0" borderId="15" xfId="0" applyFont="1" applyFill="1" applyBorder="1"/>
    <xf numFmtId="0" fontId="18" fillId="0" borderId="9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87" fontId="10" fillId="0" borderId="2" xfId="1" applyFont="1" applyBorder="1" applyAlignment="1"/>
    <xf numFmtId="187" fontId="10" fillId="0" borderId="0" xfId="1" applyFont="1"/>
    <xf numFmtId="187" fontId="10" fillId="0" borderId="10" xfId="1" applyFont="1" applyBorder="1" applyAlignment="1"/>
    <xf numFmtId="0" fontId="10" fillId="0" borderId="10" xfId="0" applyFont="1" applyBorder="1" applyAlignment="1"/>
    <xf numFmtId="187" fontId="10" fillId="0" borderId="11" xfId="1" applyFont="1" applyBorder="1" applyAlignment="1"/>
    <xf numFmtId="0" fontId="10" fillId="0" borderId="11" xfId="0" applyFont="1" applyBorder="1" applyAlignment="1"/>
    <xf numFmtId="187" fontId="10" fillId="0" borderId="11" xfId="0" applyNumberFormat="1" applyFont="1" applyBorder="1"/>
    <xf numFmtId="187" fontId="10" fillId="0" borderId="12" xfId="1" applyFont="1" applyBorder="1"/>
    <xf numFmtId="0" fontId="10" fillId="0" borderId="1" xfId="0" applyFont="1" applyBorder="1"/>
    <xf numFmtId="0" fontId="10" fillId="0" borderId="2" xfId="0" applyFont="1" applyBorder="1"/>
    <xf numFmtId="187" fontId="10" fillId="0" borderId="3" xfId="1" applyFont="1" applyBorder="1" applyAlignment="1"/>
    <xf numFmtId="0" fontId="10" fillId="0" borderId="4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10" fillId="0" borderId="5" xfId="0" applyFont="1" applyBorder="1" applyAlignment="1"/>
    <xf numFmtId="0" fontId="10" fillId="0" borderId="5" xfId="0" applyFont="1" applyBorder="1"/>
    <xf numFmtId="0" fontId="10" fillId="0" borderId="7" xfId="0" applyFont="1" applyBorder="1"/>
    <xf numFmtId="0" fontId="10" fillId="0" borderId="6" xfId="0" applyFont="1" applyBorder="1"/>
    <xf numFmtId="0" fontId="10" fillId="0" borderId="8" xfId="0" applyFont="1" applyBorder="1"/>
    <xf numFmtId="187" fontId="28" fillId="0" borderId="11" xfId="1" applyFont="1" applyBorder="1"/>
    <xf numFmtId="15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43" fontId="2" fillId="0" borderId="9" xfId="1" applyNumberFormat="1" applyFont="1" applyFill="1" applyBorder="1" applyAlignment="1">
      <alignment vertical="center"/>
    </xf>
    <xf numFmtId="43" fontId="2" fillId="0" borderId="9" xfId="1" applyNumberFormat="1" applyFont="1" applyFill="1" applyBorder="1" applyAlignment="1">
      <alignment horizontal="center" vertical="center"/>
    </xf>
    <xf numFmtId="187" fontId="10" fillId="0" borderId="0" xfId="1" applyFont="1" applyBorder="1" applyAlignment="1"/>
    <xf numFmtId="187" fontId="10" fillId="0" borderId="5" xfId="1" applyFont="1" applyBorder="1" applyAlignment="1"/>
    <xf numFmtId="15" fontId="2" fillId="0" borderId="11" xfId="0" applyNumberFormat="1" applyFont="1" applyFill="1" applyBorder="1" applyAlignment="1">
      <alignment horizontal="center"/>
    </xf>
    <xf numFmtId="0" fontId="24" fillId="0" borderId="24" xfId="0" applyNumberFormat="1" applyFont="1" applyFill="1" applyBorder="1" applyAlignment="1">
      <alignment vertical="top" wrapText="1"/>
    </xf>
    <xf numFmtId="0" fontId="24" fillId="0" borderId="0" xfId="0" applyFont="1" applyFill="1" applyBorder="1"/>
    <xf numFmtId="0" fontId="24" fillId="0" borderId="21" xfId="0" applyNumberFormat="1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wrapText="1"/>
    </xf>
    <xf numFmtId="15" fontId="2" fillId="0" borderId="9" xfId="0" applyNumberFormat="1" applyFont="1" applyFill="1" applyBorder="1" applyAlignment="1">
      <alignment horizontal="center" vertical="center"/>
    </xf>
    <xf numFmtId="0" fontId="24" fillId="2" borderId="30" xfId="0" applyNumberFormat="1" applyFont="1" applyFill="1" applyBorder="1" applyAlignment="1">
      <alignment vertical="top" wrapText="1"/>
    </xf>
    <xf numFmtId="0" fontId="24" fillId="2" borderId="21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/>
    </xf>
    <xf numFmtId="0" fontId="24" fillId="2" borderId="31" xfId="0" applyNumberFormat="1" applyFont="1" applyFill="1" applyBorder="1" applyAlignment="1">
      <alignment vertical="top" wrapText="1"/>
    </xf>
    <xf numFmtId="0" fontId="24" fillId="2" borderId="32" xfId="0" applyNumberFormat="1" applyFont="1" applyFill="1" applyBorder="1" applyAlignment="1">
      <alignment vertical="top" wrapText="1"/>
    </xf>
    <xf numFmtId="0" fontId="24" fillId="2" borderId="25" xfId="0" applyNumberFormat="1" applyFont="1" applyFill="1" applyBorder="1" applyAlignment="1">
      <alignment vertical="top" wrapText="1"/>
    </xf>
    <xf numFmtId="189" fontId="27" fillId="0" borderId="17" xfId="0" applyNumberFormat="1" applyFont="1" applyFill="1" applyBorder="1" applyAlignment="1">
      <alignment horizontal="right" vertical="top" wrapText="1" readingOrder="1"/>
    </xf>
    <xf numFmtId="0" fontId="36" fillId="0" borderId="0" xfId="0" applyNumberFormat="1" applyFont="1" applyFill="1" applyBorder="1" applyAlignment="1">
      <alignment horizontal="right" vertical="top" wrapText="1" readingOrder="1"/>
    </xf>
    <xf numFmtId="0" fontId="25" fillId="0" borderId="0" xfId="0" applyNumberFormat="1" applyFont="1" applyFill="1" applyBorder="1" applyAlignment="1">
      <alignment vertical="center" wrapText="1" readingOrder="1"/>
    </xf>
    <xf numFmtId="0" fontId="29" fillId="0" borderId="0" xfId="0" applyNumberFormat="1" applyFont="1" applyFill="1" applyBorder="1" applyAlignment="1">
      <alignment vertical="center" wrapText="1" readingOrder="1"/>
    </xf>
    <xf numFmtId="0" fontId="24" fillId="0" borderId="30" xfId="0" applyNumberFormat="1" applyFont="1" applyFill="1" applyBorder="1" applyAlignment="1">
      <alignment vertical="top" wrapText="1"/>
    </xf>
    <xf numFmtId="0" fontId="24" fillId="0" borderId="31" xfId="0" applyNumberFormat="1" applyFont="1" applyFill="1" applyBorder="1" applyAlignment="1">
      <alignment vertical="top" wrapText="1"/>
    </xf>
    <xf numFmtId="0" fontId="37" fillId="0" borderId="0" xfId="0" applyNumberFormat="1" applyFont="1" applyFill="1" applyBorder="1" applyAlignment="1">
      <alignment horizontal="left" vertical="center" wrapText="1" readingOrder="1"/>
    </xf>
    <xf numFmtId="0" fontId="24" fillId="0" borderId="33" xfId="0" applyNumberFormat="1" applyFont="1" applyFill="1" applyBorder="1" applyAlignment="1">
      <alignment vertical="top" wrapText="1"/>
    </xf>
    <xf numFmtId="189" fontId="38" fillId="0" borderId="17" xfId="0" applyNumberFormat="1" applyFont="1" applyFill="1" applyBorder="1" applyAlignment="1">
      <alignment horizontal="right" vertical="top" wrapText="1" readingOrder="1"/>
    </xf>
    <xf numFmtId="189" fontId="31" fillId="0" borderId="17" xfId="0" applyNumberFormat="1" applyFont="1" applyFill="1" applyBorder="1" applyAlignment="1">
      <alignment horizontal="right" vertical="top" wrapText="1" readingOrder="1"/>
    </xf>
    <xf numFmtId="0" fontId="3" fillId="0" borderId="0" xfId="0" applyFont="1" applyBorder="1" applyAlignment="1">
      <alignment horizontal="center"/>
    </xf>
    <xf numFmtId="0" fontId="27" fillId="2" borderId="17" xfId="0" applyNumberFormat="1" applyFont="1" applyFill="1" applyBorder="1" applyAlignment="1">
      <alignment horizontal="center" vertical="center" wrapText="1" readingOrder="1"/>
    </xf>
    <xf numFmtId="0" fontId="24" fillId="0" borderId="0" xfId="0" applyFont="1" applyFill="1" applyBorder="1"/>
    <xf numFmtId="189" fontId="27" fillId="0" borderId="17" xfId="0" applyNumberFormat="1" applyFont="1" applyFill="1" applyBorder="1" applyAlignment="1">
      <alignment horizontal="right" vertical="top" wrapText="1" readingOrder="1"/>
    </xf>
    <xf numFmtId="189" fontId="30" fillId="0" borderId="17" xfId="0" applyNumberFormat="1" applyFont="1" applyFill="1" applyBorder="1" applyAlignment="1">
      <alignment horizontal="right" vertical="top" wrapText="1" readingOrder="1"/>
    </xf>
    <xf numFmtId="0" fontId="24" fillId="2" borderId="33" xfId="0" applyNumberFormat="1" applyFont="1" applyFill="1" applyBorder="1" applyAlignment="1">
      <alignment vertical="top" wrapText="1"/>
    </xf>
    <xf numFmtId="0" fontId="24" fillId="2" borderId="24" xfId="0" applyNumberFormat="1" applyFont="1" applyFill="1" applyBorder="1" applyAlignment="1">
      <alignment vertical="top" wrapText="1"/>
    </xf>
    <xf numFmtId="189" fontId="32" fillId="0" borderId="17" xfId="0" applyNumberFormat="1" applyFont="1" applyFill="1" applyBorder="1" applyAlignment="1">
      <alignment horizontal="right" vertical="top" wrapText="1" readingOrder="1"/>
    </xf>
    <xf numFmtId="189" fontId="34" fillId="0" borderId="17" xfId="0" applyNumberFormat="1" applyFont="1" applyFill="1" applyBorder="1" applyAlignment="1">
      <alignment horizontal="right" vertical="top" wrapText="1" readingOrder="1"/>
    </xf>
    <xf numFmtId="189" fontId="33" fillId="0" borderId="17" xfId="0" applyNumberFormat="1" applyFont="1" applyFill="1" applyBorder="1" applyAlignment="1">
      <alignment horizontal="right" vertical="top" wrapText="1" readingOrder="1"/>
    </xf>
    <xf numFmtId="0" fontId="24" fillId="2" borderId="0" xfId="0" applyNumberFormat="1" applyFont="1" applyFill="1" applyBorder="1" applyAlignment="1">
      <alignment vertical="top" wrapText="1"/>
    </xf>
    <xf numFmtId="0" fontId="27" fillId="2" borderId="35" xfId="0" applyNumberFormat="1" applyFont="1" applyFill="1" applyBorder="1" applyAlignment="1">
      <alignment horizontal="center" vertical="center" wrapText="1" readingOrder="1"/>
    </xf>
    <xf numFmtId="188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7" fillId="2" borderId="17" xfId="0" applyNumberFormat="1" applyFont="1" applyFill="1" applyBorder="1" applyAlignment="1">
      <alignment horizontal="center" vertical="center" wrapText="1" readingOrder="1"/>
    </xf>
    <xf numFmtId="0" fontId="24" fillId="0" borderId="0" xfId="0" applyFont="1" applyFill="1" applyBorder="1"/>
    <xf numFmtId="0" fontId="3" fillId="0" borderId="0" xfId="0" applyFont="1" applyBorder="1" applyAlignment="1">
      <alignment horizontal="center"/>
    </xf>
    <xf numFmtId="0" fontId="40" fillId="0" borderId="0" xfId="0" applyFont="1" applyFill="1" applyBorder="1"/>
    <xf numFmtId="0" fontId="40" fillId="2" borderId="30" xfId="0" applyNumberFormat="1" applyFont="1" applyFill="1" applyBorder="1" applyAlignment="1">
      <alignment vertical="top" wrapText="1"/>
    </xf>
    <xf numFmtId="0" fontId="40" fillId="2" borderId="21" xfId="0" applyNumberFormat="1" applyFont="1" applyFill="1" applyBorder="1" applyAlignment="1">
      <alignment vertical="top" wrapText="1"/>
    </xf>
    <xf numFmtId="0" fontId="40" fillId="2" borderId="22" xfId="0" applyNumberFormat="1" applyFont="1" applyFill="1" applyBorder="1" applyAlignment="1">
      <alignment vertical="top" wrapText="1"/>
    </xf>
    <xf numFmtId="0" fontId="42" fillId="2" borderId="35" xfId="0" applyNumberFormat="1" applyFont="1" applyFill="1" applyBorder="1" applyAlignment="1">
      <alignment horizontal="center" vertical="center" wrapText="1" readingOrder="1"/>
    </xf>
    <xf numFmtId="0" fontId="42" fillId="2" borderId="17" xfId="0" applyNumberFormat="1" applyFont="1" applyFill="1" applyBorder="1" applyAlignment="1">
      <alignment horizontal="center" vertical="center" wrapText="1" readingOrder="1"/>
    </xf>
    <xf numFmtId="0" fontId="40" fillId="2" borderId="31" xfId="0" applyNumberFormat="1" applyFont="1" applyFill="1" applyBorder="1" applyAlignment="1">
      <alignment vertical="top" wrapText="1"/>
    </xf>
    <xf numFmtId="0" fontId="40" fillId="2" borderId="0" xfId="0" applyNumberFormat="1" applyFont="1" applyFill="1" applyBorder="1" applyAlignment="1">
      <alignment vertical="top" wrapText="1"/>
    </xf>
    <xf numFmtId="0" fontId="40" fillId="2" borderId="32" xfId="0" applyNumberFormat="1" applyFont="1" applyFill="1" applyBorder="1" applyAlignment="1">
      <alignment vertical="top" wrapText="1"/>
    </xf>
    <xf numFmtId="0" fontId="40" fillId="0" borderId="22" xfId="0" applyNumberFormat="1" applyFont="1" applyFill="1" applyBorder="1" applyAlignment="1">
      <alignment vertical="top" wrapText="1"/>
    </xf>
    <xf numFmtId="0" fontId="40" fillId="0" borderId="32" xfId="0" applyNumberFormat="1" applyFont="1" applyFill="1" applyBorder="1" applyAlignment="1">
      <alignment vertical="top" wrapText="1"/>
    </xf>
    <xf numFmtId="0" fontId="40" fillId="2" borderId="33" xfId="0" applyNumberFormat="1" applyFont="1" applyFill="1" applyBorder="1" applyAlignment="1">
      <alignment vertical="top" wrapText="1"/>
    </xf>
    <xf numFmtId="0" fontId="40" fillId="2" borderId="24" xfId="0" applyNumberFormat="1" applyFont="1" applyFill="1" applyBorder="1" applyAlignment="1">
      <alignment vertical="top" wrapText="1"/>
    </xf>
    <xf numFmtId="0" fontId="40" fillId="2" borderId="25" xfId="0" applyNumberFormat="1" applyFont="1" applyFill="1" applyBorder="1" applyAlignment="1">
      <alignment vertical="top" wrapText="1"/>
    </xf>
    <xf numFmtId="0" fontId="43" fillId="0" borderId="47" xfId="0" applyNumberFormat="1" applyFont="1" applyFill="1" applyBorder="1" applyAlignment="1">
      <alignment horizontal="center" vertical="top" wrapText="1" readingOrder="1"/>
    </xf>
    <xf numFmtId="190" fontId="43" fillId="0" borderId="17" xfId="0" applyNumberFormat="1" applyFont="1" applyFill="1" applyBorder="1" applyAlignment="1">
      <alignment horizontal="right" vertical="top" wrapText="1" readingOrder="1"/>
    </xf>
    <xf numFmtId="0" fontId="40" fillId="0" borderId="25" xfId="0" applyNumberFormat="1" applyFont="1" applyFill="1" applyBorder="1" applyAlignment="1">
      <alignment vertical="top" wrapText="1"/>
    </xf>
    <xf numFmtId="0" fontId="43" fillId="4" borderId="45" xfId="0" applyNumberFormat="1" applyFont="1" applyFill="1" applyBorder="1" applyAlignment="1">
      <alignment vertical="top" wrapText="1" readingOrder="1"/>
    </xf>
    <xf numFmtId="0" fontId="40" fillId="0" borderId="19" xfId="0" applyNumberFormat="1" applyFont="1" applyFill="1" applyBorder="1" applyAlignment="1">
      <alignment vertical="top" wrapText="1"/>
    </xf>
    <xf numFmtId="190" fontId="45" fillId="0" borderId="17" xfId="0" applyNumberFormat="1" applyFont="1" applyFill="1" applyBorder="1" applyAlignment="1">
      <alignment horizontal="right" vertical="top" wrapText="1" readingOrder="1"/>
    </xf>
    <xf numFmtId="0" fontId="36" fillId="0" borderId="17" xfId="0" applyNumberFormat="1" applyFont="1" applyFill="1" applyBorder="1" applyAlignment="1">
      <alignment horizontal="center" vertical="center" wrapText="1" readingOrder="1"/>
    </xf>
    <xf numFmtId="0" fontId="40" fillId="0" borderId="0" xfId="0" applyFont="1" applyFill="1" applyBorder="1"/>
    <xf numFmtId="0" fontId="48" fillId="0" borderId="0" xfId="0" applyNumberFormat="1" applyFont="1" applyFill="1" applyBorder="1" applyAlignment="1">
      <alignment horizontal="right" vertical="top" wrapText="1" readingOrder="1"/>
    </xf>
    <xf numFmtId="0" fontId="42" fillId="2" borderId="20" xfId="0" applyNumberFormat="1" applyFont="1" applyFill="1" applyBorder="1" applyAlignment="1">
      <alignment horizontal="center" vertical="center" wrapText="1" readingOrder="1"/>
    </xf>
    <xf numFmtId="0" fontId="42" fillId="2" borderId="23" xfId="0" applyNumberFormat="1" applyFont="1" applyFill="1" applyBorder="1" applyAlignment="1">
      <alignment horizontal="center" vertical="center" wrapText="1" readingOrder="1"/>
    </xf>
    <xf numFmtId="0" fontId="43" fillId="0" borderId="17" xfId="0" applyNumberFormat="1" applyFont="1" applyFill="1" applyBorder="1" applyAlignment="1">
      <alignment horizontal="right" vertical="center" wrapText="1" readingOrder="1"/>
    </xf>
    <xf numFmtId="189" fontId="43" fillId="0" borderId="17" xfId="0" applyNumberFormat="1" applyFont="1" applyFill="1" applyBorder="1" applyAlignment="1">
      <alignment horizontal="right" vertical="center" wrapText="1" readingOrder="1"/>
    </xf>
    <xf numFmtId="0" fontId="42" fillId="0" borderId="17" xfId="0" applyNumberFormat="1" applyFont="1" applyFill="1" applyBorder="1" applyAlignment="1">
      <alignment vertical="center" wrapText="1" readingOrder="1"/>
    </xf>
    <xf numFmtId="0" fontId="43" fillId="0" borderId="18" xfId="0" applyNumberFormat="1" applyFont="1" applyFill="1" applyBorder="1" applyAlignment="1">
      <alignment vertical="center" wrapText="1" readingOrder="1"/>
    </xf>
    <xf numFmtId="0" fontId="42" fillId="0" borderId="17" xfId="0" applyNumberFormat="1" applyFont="1" applyFill="1" applyBorder="1" applyAlignment="1">
      <alignment horizontal="right" vertical="center" wrapText="1" readingOrder="1"/>
    </xf>
    <xf numFmtId="0" fontId="42" fillId="0" borderId="18" xfId="0" applyNumberFormat="1" applyFont="1" applyFill="1" applyBorder="1" applyAlignment="1">
      <alignment horizontal="right" vertical="center" wrapText="1" readingOrder="1"/>
    </xf>
    <xf numFmtId="0" fontId="49" fillId="0" borderId="26" xfId="0" applyNumberFormat="1" applyFont="1" applyFill="1" applyBorder="1" applyAlignment="1">
      <alignment horizontal="right" vertical="center" wrapText="1" readingOrder="1"/>
    </xf>
    <xf numFmtId="0" fontId="49" fillId="0" borderId="27" xfId="0" applyNumberFormat="1" applyFont="1" applyFill="1" applyBorder="1" applyAlignment="1">
      <alignment horizontal="right" vertical="center" wrapText="1" readingOrder="1"/>
    </xf>
    <xf numFmtId="0" fontId="50" fillId="0" borderId="26" xfId="0" applyNumberFormat="1" applyFont="1" applyFill="1" applyBorder="1" applyAlignment="1">
      <alignment horizontal="right" vertical="center" wrapText="1" readingOrder="1"/>
    </xf>
    <xf numFmtId="0" fontId="50" fillId="0" borderId="27" xfId="0" applyNumberFormat="1" applyFont="1" applyFill="1" applyBorder="1" applyAlignment="1">
      <alignment horizontal="right" vertical="center" wrapText="1" readingOrder="1"/>
    </xf>
    <xf numFmtId="0" fontId="42" fillId="0" borderId="29" xfId="0" applyNumberFormat="1" applyFont="1" applyFill="1" applyBorder="1" applyAlignment="1">
      <alignment horizontal="right" vertical="center" wrapText="1" readingOrder="1"/>
    </xf>
    <xf numFmtId="0" fontId="43" fillId="0" borderId="18" xfId="0" applyNumberFormat="1" applyFont="1" applyFill="1" applyBorder="1" applyAlignment="1">
      <alignment vertical="center" shrinkToFit="1" readingOrder="1"/>
    </xf>
    <xf numFmtId="49" fontId="7" fillId="0" borderId="0" xfId="0" applyNumberFormat="1" applyFont="1" applyBorder="1" applyAlignment="1">
      <alignment horizontal="left"/>
    </xf>
    <xf numFmtId="0" fontId="43" fillId="0" borderId="17" xfId="0" applyNumberFormat="1" applyFont="1" applyFill="1" applyBorder="1" applyAlignment="1">
      <alignment horizontal="right" vertical="center" wrapText="1" readingOrder="1"/>
    </xf>
    <xf numFmtId="0" fontId="40" fillId="0" borderId="18" xfId="0" applyNumberFormat="1" applyFont="1" applyFill="1" applyBorder="1" applyAlignment="1">
      <alignment vertical="top" wrapText="1"/>
    </xf>
    <xf numFmtId="0" fontId="40" fillId="0" borderId="19" xfId="0" applyNumberFormat="1" applyFont="1" applyFill="1" applyBorder="1" applyAlignment="1">
      <alignment vertical="top" wrapText="1"/>
    </xf>
    <xf numFmtId="0" fontId="43" fillId="0" borderId="17" xfId="0" applyNumberFormat="1" applyFont="1" applyFill="1" applyBorder="1" applyAlignment="1">
      <alignment horizontal="center" vertical="center" wrapText="1" readingOrder="1"/>
    </xf>
    <xf numFmtId="0" fontId="42" fillId="0" borderId="17" xfId="0" applyNumberFormat="1" applyFont="1" applyFill="1" applyBorder="1" applyAlignment="1">
      <alignment horizontal="right" vertical="center" wrapText="1" readingOrder="1"/>
    </xf>
    <xf numFmtId="0" fontId="42" fillId="0" borderId="17" xfId="0" applyNumberFormat="1" applyFont="1" applyFill="1" applyBorder="1" applyAlignment="1">
      <alignment horizontal="center" vertical="center" wrapText="1" readingOrder="1"/>
    </xf>
    <xf numFmtId="0" fontId="49" fillId="0" borderId="26" xfId="0" applyNumberFormat="1" applyFont="1" applyFill="1" applyBorder="1" applyAlignment="1">
      <alignment horizontal="right" vertical="center" wrapText="1" readingOrder="1"/>
    </xf>
    <xf numFmtId="0" fontId="40" fillId="0" borderId="27" xfId="0" applyNumberFormat="1" applyFont="1" applyFill="1" applyBorder="1" applyAlignment="1">
      <alignment vertical="top" wrapText="1"/>
    </xf>
    <xf numFmtId="0" fontId="40" fillId="0" borderId="28" xfId="0" applyNumberFormat="1" applyFont="1" applyFill="1" applyBorder="1" applyAlignment="1">
      <alignment vertical="top" wrapText="1"/>
    </xf>
    <xf numFmtId="0" fontId="49" fillId="0" borderId="26" xfId="0" applyNumberFormat="1" applyFont="1" applyFill="1" applyBorder="1" applyAlignment="1">
      <alignment horizontal="center" vertical="center" wrapText="1" readingOrder="1"/>
    </xf>
    <xf numFmtId="0" fontId="48" fillId="0" borderId="0" xfId="0" applyNumberFormat="1" applyFont="1" applyFill="1" applyBorder="1" applyAlignment="1">
      <alignment vertical="top" wrapText="1" readingOrder="1"/>
    </xf>
    <xf numFmtId="0" fontId="40" fillId="0" borderId="0" xfId="0" applyFont="1" applyFill="1" applyBorder="1"/>
    <xf numFmtId="0" fontId="43" fillId="0" borderId="0" xfId="0" applyNumberFormat="1" applyFont="1" applyFill="1" applyBorder="1" applyAlignment="1">
      <alignment horizontal="center" vertical="top" wrapText="1" readingOrder="1"/>
    </xf>
    <xf numFmtId="0" fontId="39" fillId="0" borderId="0" xfId="0" applyNumberFormat="1" applyFont="1" applyFill="1" applyBorder="1" applyAlignment="1">
      <alignment horizontal="center" vertical="top" wrapText="1" readingOrder="1"/>
    </xf>
    <xf numFmtId="0" fontId="42" fillId="2" borderId="17" xfId="0" applyNumberFormat="1" applyFont="1" applyFill="1" applyBorder="1" applyAlignment="1">
      <alignment horizontal="center" vertical="center" wrapText="1" readingOrder="1"/>
    </xf>
    <xf numFmtId="0" fontId="42" fillId="2" borderId="20" xfId="0" applyNumberFormat="1" applyFont="1" applyFill="1" applyBorder="1" applyAlignment="1">
      <alignment horizontal="center" vertical="center" wrapText="1" readingOrder="1"/>
    </xf>
    <xf numFmtId="0" fontId="40" fillId="0" borderId="21" xfId="0" applyNumberFormat="1" applyFont="1" applyFill="1" applyBorder="1" applyAlignment="1">
      <alignment vertical="top" wrapText="1"/>
    </xf>
    <xf numFmtId="0" fontId="40" fillId="0" borderId="22" xfId="0" applyNumberFormat="1" applyFont="1" applyFill="1" applyBorder="1" applyAlignment="1">
      <alignment vertical="top" wrapText="1"/>
    </xf>
    <xf numFmtId="0" fontId="42" fillId="2" borderId="23" xfId="0" applyNumberFormat="1" applyFont="1" applyFill="1" applyBorder="1" applyAlignment="1">
      <alignment horizontal="center" vertical="center" wrapText="1" readingOrder="1"/>
    </xf>
    <xf numFmtId="0" fontId="40" fillId="0" borderId="24" xfId="0" applyNumberFormat="1" applyFont="1" applyFill="1" applyBorder="1" applyAlignment="1">
      <alignment vertical="top" wrapText="1"/>
    </xf>
    <xf numFmtId="0" fontId="40" fillId="0" borderId="25" xfId="0" applyNumberFormat="1" applyFont="1" applyFill="1" applyBorder="1" applyAlignment="1">
      <alignment vertical="top" wrapText="1"/>
    </xf>
    <xf numFmtId="0" fontId="43" fillId="0" borderId="17" xfId="0" applyNumberFormat="1" applyFont="1" applyFill="1" applyBorder="1" applyAlignment="1">
      <alignment vertical="center" wrapText="1" readingOrder="1"/>
    </xf>
    <xf numFmtId="0" fontId="43" fillId="0" borderId="29" xfId="0" applyNumberFormat="1" applyFont="1" applyFill="1" applyBorder="1" applyAlignment="1">
      <alignment vertical="center" wrapText="1" readingOrder="1"/>
    </xf>
    <xf numFmtId="0" fontId="42" fillId="0" borderId="29" xfId="0" applyNumberFormat="1" applyFont="1" applyFill="1" applyBorder="1" applyAlignment="1">
      <alignment horizontal="right" vertical="center" wrapText="1" readingOrder="1"/>
    </xf>
    <xf numFmtId="0" fontId="49" fillId="0" borderId="0" xfId="0" applyNumberFormat="1" applyFont="1" applyFill="1" applyBorder="1" applyAlignment="1">
      <alignment vertical="top" wrapText="1" readingOrder="1"/>
    </xf>
    <xf numFmtId="0" fontId="51" fillId="0" borderId="0" xfId="0" applyNumberFormat="1" applyFont="1" applyFill="1" applyBorder="1" applyAlignment="1">
      <alignment vertical="top" wrapText="1" readingOrder="1"/>
    </xf>
    <xf numFmtId="0" fontId="50" fillId="0" borderId="26" xfId="0" applyNumberFormat="1" applyFont="1" applyFill="1" applyBorder="1" applyAlignment="1">
      <alignment horizontal="right" vertical="center" wrapText="1" readingOrder="1"/>
    </xf>
    <xf numFmtId="0" fontId="50" fillId="0" borderId="26" xfId="0" applyNumberFormat="1" applyFont="1" applyFill="1" applyBorder="1" applyAlignment="1">
      <alignment horizontal="center" vertical="center" wrapText="1" readingOrder="1"/>
    </xf>
    <xf numFmtId="189" fontId="36" fillId="0" borderId="17" xfId="0" applyNumberFormat="1" applyFont="1" applyFill="1" applyBorder="1" applyAlignment="1">
      <alignment horizontal="right" vertical="center" wrapText="1" readingOrder="1"/>
    </xf>
    <xf numFmtId="0" fontId="24" fillId="0" borderId="18" xfId="0" applyNumberFormat="1" applyFont="1" applyFill="1" applyBorder="1" applyAlignment="1">
      <alignment vertical="top" wrapText="1"/>
    </xf>
    <xf numFmtId="0" fontId="24" fillId="0" borderId="19" xfId="0" applyNumberFormat="1" applyFont="1" applyFill="1" applyBorder="1" applyAlignment="1">
      <alignment vertical="top" wrapText="1"/>
    </xf>
    <xf numFmtId="0" fontId="36" fillId="0" borderId="17" xfId="0" applyNumberFormat="1" applyFont="1" applyFill="1" applyBorder="1" applyAlignment="1">
      <alignment vertical="center" wrapText="1" readingOrder="1"/>
    </xf>
    <xf numFmtId="0" fontId="25" fillId="0" borderId="0" xfId="0" applyNumberFormat="1" applyFont="1" applyFill="1" applyBorder="1" applyAlignment="1">
      <alignment horizontal="left" vertical="top" wrapText="1" readingOrder="1"/>
    </xf>
    <xf numFmtId="0" fontId="24" fillId="0" borderId="0" xfId="0" applyFont="1" applyFill="1" applyBorder="1"/>
    <xf numFmtId="0" fontId="25" fillId="0" borderId="0" xfId="0" applyNumberFormat="1" applyFont="1" applyFill="1" applyBorder="1" applyAlignment="1">
      <alignment horizontal="center" vertical="center" wrapText="1" readingOrder="1"/>
    </xf>
    <xf numFmtId="0" fontId="29" fillId="0" borderId="0" xfId="0" applyNumberFormat="1" applyFont="1" applyFill="1" applyBorder="1" applyAlignment="1">
      <alignment horizontal="center" vertical="center" wrapText="1" readingOrder="1"/>
    </xf>
    <xf numFmtId="0" fontId="27" fillId="2" borderId="17" xfId="0" applyNumberFormat="1" applyFont="1" applyFill="1" applyBorder="1" applyAlignment="1">
      <alignment horizontal="center" vertical="center" wrapText="1" readingOrder="1"/>
    </xf>
    <xf numFmtId="0" fontId="26" fillId="0" borderId="0" xfId="0" applyNumberFormat="1" applyFont="1" applyFill="1" applyBorder="1" applyAlignment="1">
      <alignment horizontal="center" vertical="center" wrapText="1" readingOrder="1"/>
    </xf>
    <xf numFmtId="0" fontId="27" fillId="0" borderId="17" xfId="0" applyNumberFormat="1" applyFont="1" applyFill="1" applyBorder="1" applyAlignment="1">
      <alignment horizontal="right" vertical="center" wrapText="1" readingOrder="1"/>
    </xf>
    <xf numFmtId="189" fontId="37" fillId="0" borderId="17" xfId="0" applyNumberFormat="1" applyFont="1" applyFill="1" applyBorder="1" applyAlignment="1">
      <alignment horizontal="right" vertical="center" wrapText="1" readingOrder="1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190" fontId="47" fillId="0" borderId="17" xfId="0" applyNumberFormat="1" applyFont="1" applyFill="1" applyBorder="1" applyAlignment="1">
      <alignment vertical="top" wrapText="1" readingOrder="1"/>
    </xf>
    <xf numFmtId="0" fontId="47" fillId="0" borderId="17" xfId="0" applyNumberFormat="1" applyFont="1" applyFill="1" applyBorder="1" applyAlignment="1">
      <alignment horizontal="right" vertical="top" wrapText="1" readingOrder="1"/>
    </xf>
    <xf numFmtId="0" fontId="46" fillId="0" borderId="0" xfId="0" applyNumberFormat="1" applyFont="1" applyFill="1" applyBorder="1" applyAlignment="1">
      <alignment vertical="top" wrapText="1" readingOrder="1"/>
    </xf>
    <xf numFmtId="190" fontId="45" fillId="0" borderId="17" xfId="0" applyNumberFormat="1" applyFont="1" applyFill="1" applyBorder="1" applyAlignment="1">
      <alignment horizontal="right" vertical="top" wrapText="1" readingOrder="1"/>
    </xf>
    <xf numFmtId="0" fontId="44" fillId="3" borderId="17" xfId="0" applyNumberFormat="1" applyFont="1" applyFill="1" applyBorder="1" applyAlignment="1">
      <alignment vertical="top" wrapText="1" readingOrder="1"/>
    </xf>
    <xf numFmtId="0" fontId="40" fillId="3" borderId="34" xfId="0" applyNumberFormat="1" applyFont="1" applyFill="1" applyBorder="1" applyAlignment="1">
      <alignment vertical="top" wrapText="1"/>
    </xf>
    <xf numFmtId="0" fontId="40" fillId="3" borderId="23" xfId="0" applyNumberFormat="1" applyFont="1" applyFill="1" applyBorder="1" applyAlignment="1">
      <alignment vertical="top" wrapText="1"/>
    </xf>
    <xf numFmtId="0" fontId="43" fillId="0" borderId="17" xfId="0" applyNumberFormat="1" applyFont="1" applyFill="1" applyBorder="1" applyAlignment="1">
      <alignment vertical="top" wrapText="1" readingOrder="1"/>
    </xf>
    <xf numFmtId="0" fontId="40" fillId="0" borderId="23" xfId="0" applyNumberFormat="1" applyFont="1" applyFill="1" applyBorder="1" applyAlignment="1">
      <alignment vertical="top" wrapText="1"/>
    </xf>
    <xf numFmtId="0" fontId="43" fillId="0" borderId="45" xfId="0" applyNumberFormat="1" applyFont="1" applyFill="1" applyBorder="1" applyAlignment="1">
      <alignment vertical="top" wrapText="1" readingOrder="1"/>
    </xf>
    <xf numFmtId="0" fontId="40" fillId="0" borderId="46" xfId="0" applyNumberFormat="1" applyFont="1" applyFill="1" applyBorder="1" applyAlignment="1">
      <alignment vertical="top" wrapText="1"/>
    </xf>
    <xf numFmtId="190" fontId="43" fillId="0" borderId="17" xfId="0" applyNumberFormat="1" applyFont="1" applyFill="1" applyBorder="1" applyAlignment="1">
      <alignment horizontal="right" vertical="top" wrapText="1" readingOrder="1"/>
    </xf>
    <xf numFmtId="0" fontId="45" fillId="0" borderId="17" xfId="0" applyNumberFormat="1" applyFont="1" applyFill="1" applyBorder="1" applyAlignment="1">
      <alignment horizontal="right" vertical="center" wrapText="1" readingOrder="1"/>
    </xf>
    <xf numFmtId="0" fontId="40" fillId="0" borderId="34" xfId="0" applyNumberFormat="1" applyFont="1" applyFill="1" applyBorder="1" applyAlignment="1">
      <alignment vertical="top" wrapText="1"/>
    </xf>
    <xf numFmtId="0" fontId="39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NumberFormat="1" applyFont="1" applyFill="1" applyBorder="1" applyAlignment="1">
      <alignment horizontal="center" vertical="center" wrapText="1" readingOrder="1"/>
    </xf>
    <xf numFmtId="0" fontId="43" fillId="4" borderId="45" xfId="0" applyNumberFormat="1" applyFont="1" applyFill="1" applyBorder="1" applyAlignment="1">
      <alignment vertical="top" wrapText="1" readingOrder="1"/>
    </xf>
    <xf numFmtId="0" fontId="40" fillId="4" borderId="48" xfId="0" applyNumberFormat="1" applyFont="1" applyFill="1" applyBorder="1" applyAlignment="1">
      <alignment vertical="top" wrapText="1"/>
    </xf>
    <xf numFmtId="0" fontId="42" fillId="2" borderId="35" xfId="0" applyNumberFormat="1" applyFont="1" applyFill="1" applyBorder="1" applyAlignment="1">
      <alignment horizontal="center" vertical="center" wrapText="1" readingOrder="1"/>
    </xf>
    <xf numFmtId="0" fontId="40" fillId="0" borderId="36" xfId="0" applyNumberFormat="1" applyFont="1" applyFill="1" applyBorder="1" applyAlignment="1">
      <alignment vertical="top" wrapText="1"/>
    </xf>
    <xf numFmtId="0" fontId="40" fillId="0" borderId="37" xfId="0" applyNumberFormat="1" applyFont="1" applyFill="1" applyBorder="1" applyAlignment="1">
      <alignment vertical="top" wrapText="1"/>
    </xf>
    <xf numFmtId="0" fontId="42" fillId="2" borderId="38" xfId="0" applyNumberFormat="1" applyFont="1" applyFill="1" applyBorder="1" applyAlignment="1">
      <alignment horizontal="center" vertical="center" wrapText="1" readingOrder="1"/>
    </xf>
    <xf numFmtId="0" fontId="40" fillId="0" borderId="39" xfId="0" applyNumberFormat="1" applyFont="1" applyFill="1" applyBorder="1" applyAlignment="1">
      <alignment vertical="top" wrapText="1"/>
    </xf>
    <xf numFmtId="0" fontId="40" fillId="0" borderId="40" xfId="0" applyNumberFormat="1" applyFont="1" applyFill="1" applyBorder="1" applyAlignment="1">
      <alignment vertical="top" wrapText="1"/>
    </xf>
    <xf numFmtId="0" fontId="40" fillId="2" borderId="33" xfId="0" applyNumberFormat="1" applyFont="1" applyFill="1" applyBorder="1" applyAlignment="1">
      <alignment vertical="top" wrapText="1"/>
    </xf>
    <xf numFmtId="0" fontId="40" fillId="2" borderId="23" xfId="0" applyNumberFormat="1" applyFont="1" applyFill="1" applyBorder="1" applyAlignment="1">
      <alignment vertical="top" wrapText="1"/>
    </xf>
    <xf numFmtId="0" fontId="43" fillId="2" borderId="35" xfId="0" applyNumberFormat="1" applyFont="1" applyFill="1" applyBorder="1" applyAlignment="1">
      <alignment horizontal="center" vertical="center" wrapText="1" readingOrder="1"/>
    </xf>
    <xf numFmtId="0" fontId="40" fillId="2" borderId="34" xfId="0" applyNumberFormat="1" applyFont="1" applyFill="1" applyBorder="1" applyAlignment="1">
      <alignment vertical="top" wrapText="1"/>
    </xf>
    <xf numFmtId="0" fontId="40" fillId="2" borderId="43" xfId="0" applyNumberFormat="1" applyFont="1" applyFill="1" applyBorder="1" applyAlignment="1">
      <alignment vertical="top" wrapText="1"/>
    </xf>
    <xf numFmtId="0" fontId="43" fillId="2" borderId="38" xfId="0" applyNumberFormat="1" applyFont="1" applyFill="1" applyBorder="1" applyAlignment="1">
      <alignment horizontal="center" vertical="center" wrapText="1" readingOrder="1"/>
    </xf>
    <xf numFmtId="0" fontId="42" fillId="2" borderId="31" xfId="0" applyNumberFormat="1" applyFont="1" applyFill="1" applyBorder="1" applyAlignment="1">
      <alignment horizontal="left" wrapText="1" readingOrder="1"/>
    </xf>
    <xf numFmtId="0" fontId="40" fillId="2" borderId="0" xfId="0" applyNumberFormat="1" applyFont="1" applyFill="1" applyBorder="1" applyAlignment="1">
      <alignment vertical="top" wrapText="1"/>
    </xf>
    <xf numFmtId="0" fontId="40" fillId="2" borderId="31" xfId="0" applyNumberFormat="1" applyFont="1" applyFill="1" applyBorder="1" applyAlignment="1">
      <alignment vertical="top" wrapText="1"/>
    </xf>
    <xf numFmtId="0" fontId="40" fillId="0" borderId="32" xfId="0" applyNumberFormat="1" applyFont="1" applyFill="1" applyBorder="1" applyAlignment="1">
      <alignment vertical="top" wrapText="1"/>
    </xf>
    <xf numFmtId="0" fontId="40" fillId="2" borderId="41" xfId="0" applyNumberFormat="1" applyFont="1" applyFill="1" applyBorder="1" applyAlignment="1">
      <alignment vertical="top" wrapText="1"/>
    </xf>
    <xf numFmtId="0" fontId="40" fillId="0" borderId="44" xfId="0" applyNumberFormat="1" applyFont="1" applyFill="1" applyBorder="1" applyAlignment="1">
      <alignment vertical="top" wrapText="1"/>
    </xf>
    <xf numFmtId="0" fontId="40" fillId="0" borderId="42" xfId="0" applyNumberFormat="1" applyFont="1" applyFill="1" applyBorder="1" applyAlignment="1">
      <alignment vertical="top" wrapText="1"/>
    </xf>
    <xf numFmtId="0" fontId="42" fillId="2" borderId="0" xfId="0" applyNumberFormat="1" applyFont="1" applyFill="1" applyBorder="1" applyAlignment="1">
      <alignment horizontal="left" vertical="center" wrapText="1" readingOrder="1"/>
    </xf>
    <xf numFmtId="0" fontId="33" fillId="0" borderId="17" xfId="0" applyNumberFormat="1" applyFont="1" applyFill="1" applyBorder="1" applyAlignment="1">
      <alignment horizontal="right" vertical="top" wrapText="1" readingOrder="1"/>
    </xf>
    <xf numFmtId="189" fontId="33" fillId="0" borderId="17" xfId="0" applyNumberFormat="1" applyFont="1" applyFill="1" applyBorder="1" applyAlignment="1">
      <alignment horizontal="right" vertical="top" wrapText="1" readingOrder="1"/>
    </xf>
    <xf numFmtId="0" fontId="24" fillId="2" borderId="23" xfId="0" applyNumberFormat="1" applyFont="1" applyFill="1" applyBorder="1" applyAlignment="1">
      <alignment vertical="top" wrapText="1"/>
    </xf>
    <xf numFmtId="0" fontId="33" fillId="0" borderId="17" xfId="0" applyNumberFormat="1" applyFont="1" applyFill="1" applyBorder="1" applyAlignment="1">
      <alignment horizontal="right" vertical="center" wrapText="1" readingOrder="1"/>
    </xf>
    <xf numFmtId="189" fontId="34" fillId="0" borderId="17" xfId="0" applyNumberFormat="1" applyFont="1" applyFill="1" applyBorder="1" applyAlignment="1">
      <alignment horizontal="right" vertical="top" wrapText="1" readingOrder="1"/>
    </xf>
    <xf numFmtId="0" fontId="35" fillId="0" borderId="17" xfId="0" applyNumberFormat="1" applyFont="1" applyFill="1" applyBorder="1" applyAlignment="1">
      <alignment vertical="top" wrapText="1" readingOrder="1"/>
    </xf>
    <xf numFmtId="0" fontId="24" fillId="0" borderId="21" xfId="0" applyNumberFormat="1" applyFont="1" applyFill="1" applyBorder="1" applyAlignment="1">
      <alignment vertical="top" wrapText="1"/>
    </xf>
    <xf numFmtId="0" fontId="24" fillId="0" borderId="22" xfId="0" applyNumberFormat="1" applyFont="1" applyFill="1" applyBorder="1" applyAlignment="1">
      <alignment vertical="top" wrapText="1"/>
    </xf>
    <xf numFmtId="0" fontId="24" fillId="0" borderId="33" xfId="0" applyNumberFormat="1" applyFont="1" applyFill="1" applyBorder="1" applyAlignment="1">
      <alignment vertical="top" wrapText="1"/>
    </xf>
    <xf numFmtId="0" fontId="24" fillId="0" borderId="24" xfId="0" applyNumberFormat="1" applyFont="1" applyFill="1" applyBorder="1" applyAlignment="1">
      <alignment vertical="top" wrapText="1"/>
    </xf>
    <xf numFmtId="0" fontId="24" fillId="0" borderId="25" xfId="0" applyNumberFormat="1" applyFont="1" applyFill="1" applyBorder="1" applyAlignment="1">
      <alignment vertical="top" wrapText="1"/>
    </xf>
    <xf numFmtId="189" fontId="32" fillId="0" borderId="17" xfId="0" applyNumberFormat="1" applyFont="1" applyFill="1" applyBorder="1" applyAlignment="1">
      <alignment horizontal="right" vertical="top" wrapText="1" readingOrder="1"/>
    </xf>
    <xf numFmtId="0" fontId="26" fillId="0" borderId="17" xfId="0" applyNumberFormat="1" applyFont="1" applyFill="1" applyBorder="1" applyAlignment="1">
      <alignment vertical="top" wrapText="1" readingOrder="1"/>
    </xf>
    <xf numFmtId="0" fontId="24" fillId="0" borderId="34" xfId="0" applyNumberFormat="1" applyFont="1" applyFill="1" applyBorder="1" applyAlignment="1">
      <alignment vertical="top" wrapText="1"/>
    </xf>
    <xf numFmtId="0" fontId="24" fillId="0" borderId="23" xfId="0" applyNumberFormat="1" applyFont="1" applyFill="1" applyBorder="1" applyAlignment="1">
      <alignment vertical="top" wrapText="1"/>
    </xf>
    <xf numFmtId="0" fontId="24" fillId="0" borderId="31" xfId="0" applyNumberFormat="1" applyFont="1" applyFill="1" applyBorder="1" applyAlignment="1">
      <alignment vertical="top" wrapText="1"/>
    </xf>
    <xf numFmtId="0" fontId="24" fillId="0" borderId="32" xfId="0" applyNumberFormat="1" applyFont="1" applyFill="1" applyBorder="1" applyAlignment="1">
      <alignment vertical="top" wrapText="1"/>
    </xf>
    <xf numFmtId="189" fontId="27" fillId="0" borderId="17" xfId="0" applyNumberFormat="1" applyFont="1" applyFill="1" applyBorder="1" applyAlignment="1">
      <alignment horizontal="right" vertical="top" wrapText="1" readingOrder="1"/>
    </xf>
    <xf numFmtId="0" fontId="30" fillId="0" borderId="17" xfId="0" applyNumberFormat="1" applyFont="1" applyFill="1" applyBorder="1" applyAlignment="1">
      <alignment horizontal="right" vertical="center" wrapText="1" readingOrder="1"/>
    </xf>
    <xf numFmtId="189" fontId="30" fillId="0" borderId="17" xfId="0" applyNumberFormat="1" applyFont="1" applyFill="1" applyBorder="1" applyAlignment="1">
      <alignment horizontal="right" vertical="top" wrapText="1" readingOrder="1"/>
    </xf>
    <xf numFmtId="0" fontId="31" fillId="0" borderId="17" xfId="0" applyNumberFormat="1" applyFont="1" applyFill="1" applyBorder="1" applyAlignment="1">
      <alignment horizontal="right" vertical="center" wrapText="1" readingOrder="1"/>
    </xf>
    <xf numFmtId="0" fontId="27" fillId="2" borderId="35" xfId="0" applyNumberFormat="1" applyFont="1" applyFill="1" applyBorder="1" applyAlignment="1">
      <alignment horizontal="center" vertical="center" wrapText="1" readingOrder="1"/>
    </xf>
    <xf numFmtId="0" fontId="24" fillId="2" borderId="43" xfId="0" applyNumberFormat="1" applyFont="1" applyFill="1" applyBorder="1" applyAlignment="1">
      <alignment vertical="top" wrapText="1"/>
    </xf>
    <xf numFmtId="0" fontId="27" fillId="2" borderId="38" xfId="0" applyNumberFormat="1" applyFont="1" applyFill="1" applyBorder="1" applyAlignment="1">
      <alignment horizontal="center" vertical="center" wrapText="1" readingOrder="1"/>
    </xf>
    <xf numFmtId="0" fontId="24" fillId="2" borderId="34" xfId="0" applyNumberFormat="1" applyFont="1" applyFill="1" applyBorder="1" applyAlignment="1">
      <alignment vertical="top" wrapText="1"/>
    </xf>
    <xf numFmtId="0" fontId="24" fillId="0" borderId="40" xfId="0" applyNumberFormat="1" applyFont="1" applyFill="1" applyBorder="1" applyAlignment="1">
      <alignment vertical="top" wrapText="1"/>
    </xf>
    <xf numFmtId="0" fontId="24" fillId="2" borderId="31" xfId="0" applyNumberFormat="1" applyFont="1" applyFill="1" applyBorder="1" applyAlignment="1">
      <alignment vertical="top" wrapText="1"/>
    </xf>
    <xf numFmtId="0" fontId="24" fillId="2" borderId="33" xfId="0" applyNumberFormat="1" applyFont="1" applyFill="1" applyBorder="1" applyAlignment="1">
      <alignment vertical="top" wrapText="1"/>
    </xf>
    <xf numFmtId="0" fontId="24" fillId="0" borderId="39" xfId="0" applyNumberFormat="1" applyFont="1" applyFill="1" applyBorder="1" applyAlignment="1">
      <alignment vertical="top" wrapText="1"/>
    </xf>
    <xf numFmtId="0" fontId="24" fillId="0" borderId="37" xfId="0" applyNumberFormat="1" applyFont="1" applyFill="1" applyBorder="1" applyAlignment="1">
      <alignment vertical="top" wrapText="1"/>
    </xf>
    <xf numFmtId="0" fontId="24" fillId="2" borderId="41" xfId="0" applyNumberFormat="1" applyFont="1" applyFill="1" applyBorder="1" applyAlignment="1">
      <alignment vertical="top" wrapText="1"/>
    </xf>
    <xf numFmtId="0" fontId="24" fillId="0" borderId="42" xfId="0" applyNumberFormat="1" applyFont="1" applyFill="1" applyBorder="1" applyAlignment="1">
      <alignment vertical="top" wrapText="1"/>
    </xf>
    <xf numFmtId="0" fontId="24" fillId="0" borderId="44" xfId="0" applyNumberFormat="1" applyFont="1" applyFill="1" applyBorder="1" applyAlignment="1">
      <alignment vertical="top" wrapText="1"/>
    </xf>
    <xf numFmtId="0" fontId="24" fillId="0" borderId="36" xfId="0" applyNumberFormat="1" applyFont="1" applyFill="1" applyBorder="1" applyAlignment="1">
      <alignment vertical="top" wrapText="1"/>
    </xf>
    <xf numFmtId="0" fontId="27" fillId="2" borderId="0" xfId="0" applyNumberFormat="1" applyFont="1" applyFill="1" applyBorder="1" applyAlignment="1">
      <alignment horizontal="left" vertical="center" wrapText="1" readingOrder="1"/>
    </xf>
    <xf numFmtId="0" fontId="24" fillId="2" borderId="0" xfId="0" applyNumberFormat="1" applyFont="1" applyFill="1" applyBorder="1" applyAlignment="1">
      <alignment vertical="top" wrapText="1"/>
    </xf>
    <xf numFmtId="0" fontId="27" fillId="2" borderId="31" xfId="0" applyNumberFormat="1" applyFont="1" applyFill="1" applyBorder="1" applyAlignment="1">
      <alignment horizontal="right" vertical="center" wrapText="1" readingOrder="1"/>
    </xf>
    <xf numFmtId="0" fontId="36" fillId="0" borderId="0" xfId="0" applyNumberFormat="1" applyFont="1" applyFill="1" applyBorder="1" applyAlignment="1">
      <alignment horizontal="left" vertical="top" wrapText="1" readingOrder="1"/>
    </xf>
    <xf numFmtId="0" fontId="27" fillId="2" borderId="21" xfId="0" applyNumberFormat="1" applyFont="1" applyFill="1" applyBorder="1" applyAlignment="1">
      <alignment horizontal="center" vertical="center" wrapText="1" readingOrder="1"/>
    </xf>
    <xf numFmtId="0" fontId="24" fillId="2" borderId="24" xfId="0" applyNumberFormat="1" applyFont="1" applyFill="1" applyBorder="1" applyAlignment="1">
      <alignment vertical="top" wrapText="1"/>
    </xf>
    <xf numFmtId="0" fontId="37" fillId="0" borderId="31" xfId="0" applyNumberFormat="1" applyFont="1" applyFill="1" applyBorder="1" applyAlignment="1">
      <alignment horizontal="right" vertical="center" wrapText="1" readingOrder="1"/>
    </xf>
    <xf numFmtId="0" fontId="27" fillId="0" borderId="17" xfId="0" applyNumberFormat="1" applyFont="1" applyFill="1" applyBorder="1" applyAlignment="1">
      <alignment horizontal="center" vertical="top" wrapText="1" readingOrder="1"/>
    </xf>
    <xf numFmtId="0" fontId="38" fillId="0" borderId="17" xfId="0" applyNumberFormat="1" applyFont="1" applyFill="1" applyBorder="1" applyAlignment="1">
      <alignment horizontal="right" vertical="center" wrapText="1" readingOrder="1"/>
    </xf>
    <xf numFmtId="0" fontId="31" fillId="0" borderId="17" xfId="0" applyNumberFormat="1" applyFont="1" applyFill="1" applyBorder="1" applyAlignment="1">
      <alignment horizontal="right" vertical="top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opLeftCell="A70" zoomScale="130" zoomScaleNormal="130" workbookViewId="0">
      <selection activeCell="J70" sqref="J70"/>
    </sheetView>
  </sheetViews>
  <sheetFormatPr defaultRowHeight="19.5" customHeight="1" x14ac:dyDescent="0.2"/>
  <cols>
    <col min="1" max="1" width="0.140625" style="250" customWidth="1"/>
    <col min="2" max="2" width="4.42578125" style="250" customWidth="1"/>
    <col min="3" max="3" width="9.140625" style="250" customWidth="1"/>
    <col min="4" max="4" width="0" style="250" hidden="1" customWidth="1"/>
    <col min="5" max="5" width="4.5703125" style="250" customWidth="1"/>
    <col min="6" max="6" width="3.140625" style="250" customWidth="1"/>
    <col min="7" max="7" width="8.28515625" style="250" customWidth="1"/>
    <col min="8" max="8" width="16.28515625" style="250" customWidth="1"/>
    <col min="9" max="9" width="14.140625" style="250" customWidth="1"/>
    <col min="10" max="10" width="38" style="250" customWidth="1"/>
    <col min="11" max="11" width="3.7109375" style="250" customWidth="1"/>
    <col min="12" max="12" width="0.85546875" style="250" customWidth="1"/>
    <col min="13" max="13" width="5.5703125" style="250" customWidth="1"/>
    <col min="14" max="14" width="10.7109375" style="250" customWidth="1"/>
    <col min="15" max="15" width="3.140625" style="250" customWidth="1"/>
    <col min="16" max="17" width="0" style="250" hidden="1" customWidth="1"/>
    <col min="18" max="16384" width="9.140625" style="250"/>
  </cols>
  <sheetData>
    <row r="1" spans="1:16" ht="14.25" customHeight="1" x14ac:dyDescent="0.2">
      <c r="A1" s="277"/>
      <c r="B1" s="278"/>
      <c r="C1" s="278"/>
      <c r="D1" s="278"/>
      <c r="E1" s="278"/>
      <c r="G1" s="279" t="s">
        <v>268</v>
      </c>
      <c r="H1" s="278"/>
      <c r="I1" s="278"/>
      <c r="J1" s="278"/>
      <c r="K1" s="278"/>
      <c r="O1" s="251"/>
    </row>
    <row r="2" spans="1:16" ht="14.25" x14ac:dyDescent="0.2">
      <c r="G2" s="280" t="s">
        <v>555</v>
      </c>
      <c r="H2" s="278"/>
      <c r="I2" s="278"/>
      <c r="J2" s="278"/>
      <c r="K2" s="278"/>
    </row>
    <row r="3" spans="1:16" ht="14.25" x14ac:dyDescent="0.2">
      <c r="G3" s="279" t="s">
        <v>556</v>
      </c>
      <c r="H3" s="278"/>
      <c r="I3" s="278"/>
      <c r="J3" s="278"/>
      <c r="K3" s="278"/>
    </row>
    <row r="4" spans="1:16" ht="14.25" x14ac:dyDescent="0.2">
      <c r="A4" s="281" t="s">
        <v>54</v>
      </c>
      <c r="B4" s="268"/>
      <c r="C4" s="268"/>
      <c r="D4" s="268"/>
      <c r="E4" s="268"/>
      <c r="F4" s="268"/>
      <c r="G4" s="268"/>
      <c r="H4" s="268"/>
      <c r="I4" s="269"/>
      <c r="J4" s="252" t="s">
        <v>53</v>
      </c>
      <c r="K4" s="282" t="s">
        <v>0</v>
      </c>
      <c r="L4" s="283"/>
      <c r="M4" s="284"/>
      <c r="N4" s="282" t="s">
        <v>20</v>
      </c>
      <c r="O4" s="283"/>
      <c r="P4" s="284"/>
    </row>
    <row r="5" spans="1:16" ht="25.5" x14ac:dyDescent="0.2">
      <c r="A5" s="281" t="s">
        <v>269</v>
      </c>
      <c r="B5" s="268"/>
      <c r="C5" s="269"/>
      <c r="E5" s="281" t="s">
        <v>270</v>
      </c>
      <c r="F5" s="268"/>
      <c r="G5" s="269"/>
      <c r="H5" s="234" t="s">
        <v>271</v>
      </c>
      <c r="I5" s="234" t="s">
        <v>272</v>
      </c>
      <c r="J5" s="253" t="s">
        <v>273</v>
      </c>
      <c r="K5" s="285" t="s">
        <v>273</v>
      </c>
      <c r="L5" s="286"/>
      <c r="M5" s="287"/>
      <c r="N5" s="285" t="s">
        <v>274</v>
      </c>
      <c r="O5" s="286"/>
      <c r="P5" s="287"/>
    </row>
    <row r="6" spans="1:16" ht="14.25" x14ac:dyDescent="0.2">
      <c r="A6" s="288" t="s">
        <v>273</v>
      </c>
      <c r="B6" s="268"/>
      <c r="C6" s="269"/>
      <c r="E6" s="267" t="s">
        <v>273</v>
      </c>
      <c r="F6" s="268"/>
      <c r="G6" s="269"/>
      <c r="H6" s="254" t="s">
        <v>273</v>
      </c>
      <c r="I6" s="255">
        <v>34425650.469999999</v>
      </c>
      <c r="J6" s="256" t="s">
        <v>45</v>
      </c>
      <c r="K6" s="288" t="s">
        <v>273</v>
      </c>
      <c r="L6" s="268"/>
      <c r="M6" s="269"/>
      <c r="N6" s="267" t="s">
        <v>557</v>
      </c>
      <c r="O6" s="268"/>
      <c r="P6" s="269"/>
    </row>
    <row r="7" spans="1:16" ht="14.25" x14ac:dyDescent="0.2">
      <c r="A7" s="267" t="s">
        <v>275</v>
      </c>
      <c r="B7" s="268"/>
      <c r="C7" s="269"/>
      <c r="E7" s="267" t="s">
        <v>187</v>
      </c>
      <c r="F7" s="268"/>
      <c r="G7" s="269"/>
      <c r="H7" s="254" t="s">
        <v>275</v>
      </c>
      <c r="I7" s="254" t="s">
        <v>558</v>
      </c>
      <c r="J7" s="257" t="s">
        <v>92</v>
      </c>
      <c r="K7" s="270" t="s">
        <v>276</v>
      </c>
      <c r="L7" s="268"/>
      <c r="M7" s="269"/>
      <c r="N7" s="267" t="s">
        <v>559</v>
      </c>
      <c r="O7" s="268"/>
      <c r="P7" s="269"/>
    </row>
    <row r="8" spans="1:16" ht="14.25" x14ac:dyDescent="0.2">
      <c r="A8" s="267" t="s">
        <v>277</v>
      </c>
      <c r="B8" s="268"/>
      <c r="C8" s="269"/>
      <c r="E8" s="267" t="s">
        <v>187</v>
      </c>
      <c r="F8" s="268"/>
      <c r="G8" s="269"/>
      <c r="H8" s="254" t="s">
        <v>277</v>
      </c>
      <c r="I8" s="254" t="s">
        <v>560</v>
      </c>
      <c r="J8" s="257" t="s">
        <v>278</v>
      </c>
      <c r="K8" s="270" t="s">
        <v>279</v>
      </c>
      <c r="L8" s="268"/>
      <c r="M8" s="269"/>
      <c r="N8" s="267" t="s">
        <v>561</v>
      </c>
      <c r="O8" s="268"/>
      <c r="P8" s="269"/>
    </row>
    <row r="9" spans="1:16" ht="14.25" x14ac:dyDescent="0.2">
      <c r="A9" s="267" t="s">
        <v>280</v>
      </c>
      <c r="B9" s="268"/>
      <c r="C9" s="269"/>
      <c r="E9" s="267" t="s">
        <v>187</v>
      </c>
      <c r="F9" s="268"/>
      <c r="G9" s="269"/>
      <c r="H9" s="254" t="s">
        <v>280</v>
      </c>
      <c r="I9" s="254" t="s">
        <v>562</v>
      </c>
      <c r="J9" s="257" t="s">
        <v>90</v>
      </c>
      <c r="K9" s="270" t="s">
        <v>281</v>
      </c>
      <c r="L9" s="268"/>
      <c r="M9" s="269"/>
      <c r="N9" s="267" t="s">
        <v>187</v>
      </c>
      <c r="O9" s="268"/>
      <c r="P9" s="269"/>
    </row>
    <row r="10" spans="1:16" ht="14.25" x14ac:dyDescent="0.2">
      <c r="A10" s="267" t="s">
        <v>282</v>
      </c>
      <c r="B10" s="268"/>
      <c r="C10" s="269"/>
      <c r="E10" s="267" t="s">
        <v>187</v>
      </c>
      <c r="F10" s="268"/>
      <c r="G10" s="269"/>
      <c r="H10" s="254" t="s">
        <v>282</v>
      </c>
      <c r="I10" s="254" t="s">
        <v>563</v>
      </c>
      <c r="J10" s="257" t="s">
        <v>89</v>
      </c>
      <c r="K10" s="270" t="s">
        <v>283</v>
      </c>
      <c r="L10" s="268"/>
      <c r="M10" s="269"/>
      <c r="N10" s="267" t="s">
        <v>564</v>
      </c>
      <c r="O10" s="268"/>
      <c r="P10" s="269"/>
    </row>
    <row r="11" spans="1:16" ht="14.25" x14ac:dyDescent="0.2">
      <c r="A11" s="267" t="s">
        <v>284</v>
      </c>
      <c r="B11" s="268"/>
      <c r="C11" s="269"/>
      <c r="E11" s="267" t="s">
        <v>187</v>
      </c>
      <c r="F11" s="268"/>
      <c r="G11" s="269"/>
      <c r="H11" s="254" t="s">
        <v>284</v>
      </c>
      <c r="I11" s="254" t="s">
        <v>565</v>
      </c>
      <c r="J11" s="257" t="s">
        <v>88</v>
      </c>
      <c r="K11" s="270" t="s">
        <v>285</v>
      </c>
      <c r="L11" s="268"/>
      <c r="M11" s="269"/>
      <c r="N11" s="267" t="s">
        <v>566</v>
      </c>
      <c r="O11" s="268"/>
      <c r="P11" s="269"/>
    </row>
    <row r="12" spans="1:16" ht="14.25" x14ac:dyDescent="0.2">
      <c r="A12" s="267" t="s">
        <v>286</v>
      </c>
      <c r="B12" s="268"/>
      <c r="C12" s="269"/>
      <c r="E12" s="267" t="s">
        <v>187</v>
      </c>
      <c r="F12" s="268"/>
      <c r="G12" s="269"/>
      <c r="H12" s="254" t="s">
        <v>286</v>
      </c>
      <c r="I12" s="254" t="s">
        <v>567</v>
      </c>
      <c r="J12" s="257" t="s">
        <v>87</v>
      </c>
      <c r="K12" s="270" t="s">
        <v>287</v>
      </c>
      <c r="L12" s="268"/>
      <c r="M12" s="269"/>
      <c r="N12" s="267" t="s">
        <v>568</v>
      </c>
      <c r="O12" s="268"/>
      <c r="P12" s="269"/>
    </row>
    <row r="13" spans="1:16" ht="14.25" x14ac:dyDescent="0.2">
      <c r="A13" s="267" t="s">
        <v>288</v>
      </c>
      <c r="B13" s="268"/>
      <c r="C13" s="269"/>
      <c r="E13" s="267" t="s">
        <v>187</v>
      </c>
      <c r="F13" s="268"/>
      <c r="G13" s="269"/>
      <c r="H13" s="254" t="s">
        <v>288</v>
      </c>
      <c r="I13" s="254" t="s">
        <v>569</v>
      </c>
      <c r="J13" s="257" t="s">
        <v>86</v>
      </c>
      <c r="K13" s="270" t="s">
        <v>289</v>
      </c>
      <c r="L13" s="268"/>
      <c r="M13" s="269"/>
      <c r="N13" s="267" t="s">
        <v>187</v>
      </c>
      <c r="O13" s="268"/>
      <c r="P13" s="269"/>
    </row>
    <row r="14" spans="1:16" ht="25.5" x14ac:dyDescent="0.2">
      <c r="A14" s="271" t="s">
        <v>290</v>
      </c>
      <c r="B14" s="268"/>
      <c r="C14" s="269"/>
      <c r="E14" s="271" t="s">
        <v>187</v>
      </c>
      <c r="F14" s="268"/>
      <c r="G14" s="269"/>
      <c r="H14" s="258" t="s">
        <v>290</v>
      </c>
      <c r="I14" s="258" t="s">
        <v>570</v>
      </c>
      <c r="J14" s="259" t="s">
        <v>44</v>
      </c>
      <c r="K14" s="272" t="s">
        <v>291</v>
      </c>
      <c r="L14" s="268"/>
      <c r="M14" s="269"/>
      <c r="N14" s="271" t="s">
        <v>571</v>
      </c>
      <c r="O14" s="268"/>
      <c r="P14" s="269"/>
    </row>
    <row r="15" spans="1:16" ht="14.25" x14ac:dyDescent="0.2">
      <c r="A15" s="267" t="s">
        <v>187</v>
      </c>
      <c r="B15" s="268"/>
      <c r="C15" s="269"/>
      <c r="E15" s="267" t="s">
        <v>572</v>
      </c>
      <c r="F15" s="268"/>
      <c r="G15" s="269"/>
      <c r="H15" s="254" t="s">
        <v>572</v>
      </c>
      <c r="I15" s="254" t="s">
        <v>573</v>
      </c>
      <c r="J15" s="257" t="s">
        <v>574</v>
      </c>
      <c r="K15" s="270" t="s">
        <v>575</v>
      </c>
      <c r="L15" s="268"/>
      <c r="M15" s="269"/>
      <c r="N15" s="267" t="s">
        <v>576</v>
      </c>
      <c r="O15" s="268"/>
      <c r="P15" s="269"/>
    </row>
    <row r="16" spans="1:16" ht="25.5" x14ac:dyDescent="0.2">
      <c r="A16" s="271" t="s">
        <v>290</v>
      </c>
      <c r="B16" s="268"/>
      <c r="C16" s="269"/>
      <c r="E16" s="271" t="s">
        <v>572</v>
      </c>
      <c r="F16" s="268"/>
      <c r="G16" s="269"/>
      <c r="H16" s="258" t="s">
        <v>577</v>
      </c>
      <c r="I16" s="258" t="s">
        <v>578</v>
      </c>
      <c r="J16" s="259" t="s">
        <v>44</v>
      </c>
      <c r="K16" s="272" t="s">
        <v>291</v>
      </c>
      <c r="L16" s="268"/>
      <c r="M16" s="269"/>
      <c r="N16" s="271" t="s">
        <v>579</v>
      </c>
      <c r="O16" s="268"/>
      <c r="P16" s="269"/>
    </row>
    <row r="17" spans="1:16" ht="14.25" x14ac:dyDescent="0.2">
      <c r="A17" s="267" t="s">
        <v>187</v>
      </c>
      <c r="B17" s="268"/>
      <c r="C17" s="269"/>
      <c r="E17" s="267" t="s">
        <v>187</v>
      </c>
      <c r="F17" s="268"/>
      <c r="G17" s="269"/>
      <c r="H17" s="254" t="s">
        <v>187</v>
      </c>
      <c r="I17" s="254" t="s">
        <v>580</v>
      </c>
      <c r="J17" s="257" t="s">
        <v>510</v>
      </c>
      <c r="K17" s="270" t="s">
        <v>581</v>
      </c>
      <c r="L17" s="268"/>
      <c r="M17" s="269"/>
      <c r="N17" s="267" t="s">
        <v>580</v>
      </c>
      <c r="O17" s="268"/>
      <c r="P17" s="269"/>
    </row>
    <row r="18" spans="1:16" ht="14.25" x14ac:dyDescent="0.2">
      <c r="A18" s="267" t="s">
        <v>187</v>
      </c>
      <c r="B18" s="268"/>
      <c r="C18" s="269"/>
      <c r="E18" s="267" t="s">
        <v>187</v>
      </c>
      <c r="F18" s="268"/>
      <c r="G18" s="269"/>
      <c r="H18" s="254" t="s">
        <v>187</v>
      </c>
      <c r="I18" s="254" t="s">
        <v>582</v>
      </c>
      <c r="J18" s="257" t="s">
        <v>152</v>
      </c>
      <c r="K18" s="270" t="s">
        <v>292</v>
      </c>
      <c r="L18" s="268"/>
      <c r="M18" s="269"/>
      <c r="N18" s="267" t="s">
        <v>583</v>
      </c>
      <c r="O18" s="268"/>
      <c r="P18" s="269"/>
    </row>
    <row r="19" spans="1:16" ht="14.25" x14ac:dyDescent="0.2">
      <c r="A19" s="267" t="s">
        <v>187</v>
      </c>
      <c r="B19" s="268"/>
      <c r="C19" s="269"/>
      <c r="E19" s="267" t="s">
        <v>187</v>
      </c>
      <c r="F19" s="268"/>
      <c r="G19" s="269"/>
      <c r="H19" s="254" t="s">
        <v>187</v>
      </c>
      <c r="I19" s="254" t="s">
        <v>584</v>
      </c>
      <c r="J19" s="257" t="s">
        <v>512</v>
      </c>
      <c r="K19" s="270" t="s">
        <v>585</v>
      </c>
      <c r="L19" s="268"/>
      <c r="M19" s="269"/>
      <c r="N19" s="267" t="s">
        <v>187</v>
      </c>
      <c r="O19" s="268"/>
      <c r="P19" s="269"/>
    </row>
    <row r="20" spans="1:16" ht="14.25" x14ac:dyDescent="0.2">
      <c r="A20" s="267" t="s">
        <v>187</v>
      </c>
      <c r="B20" s="268"/>
      <c r="C20" s="269"/>
      <c r="E20" s="267" t="s">
        <v>187</v>
      </c>
      <c r="F20" s="268"/>
      <c r="G20" s="269"/>
      <c r="H20" s="254" t="s">
        <v>187</v>
      </c>
      <c r="I20" s="254" t="s">
        <v>586</v>
      </c>
      <c r="J20" s="257" t="s">
        <v>293</v>
      </c>
      <c r="K20" s="270" t="s">
        <v>294</v>
      </c>
      <c r="L20" s="268"/>
      <c r="M20" s="269"/>
      <c r="N20" s="267" t="s">
        <v>587</v>
      </c>
      <c r="O20" s="268"/>
      <c r="P20" s="269"/>
    </row>
    <row r="21" spans="1:16" ht="14.25" x14ac:dyDescent="0.2">
      <c r="A21" s="267" t="s">
        <v>187</v>
      </c>
      <c r="B21" s="268"/>
      <c r="C21" s="269"/>
      <c r="E21" s="267" t="s">
        <v>187</v>
      </c>
      <c r="F21" s="268"/>
      <c r="G21" s="269"/>
      <c r="H21" s="254" t="s">
        <v>187</v>
      </c>
      <c r="I21" s="254" t="s">
        <v>588</v>
      </c>
      <c r="J21" s="257" t="s">
        <v>345</v>
      </c>
      <c r="K21" s="270" t="s">
        <v>589</v>
      </c>
      <c r="L21" s="268"/>
      <c r="M21" s="269"/>
      <c r="N21" s="267" t="s">
        <v>187</v>
      </c>
      <c r="O21" s="268"/>
      <c r="P21" s="269"/>
    </row>
    <row r="22" spans="1:16" ht="14.25" x14ac:dyDescent="0.2">
      <c r="A22" s="267" t="s">
        <v>187</v>
      </c>
      <c r="B22" s="268"/>
      <c r="C22" s="269"/>
      <c r="E22" s="267" t="s">
        <v>187</v>
      </c>
      <c r="F22" s="268"/>
      <c r="G22" s="269"/>
      <c r="H22" s="254" t="s">
        <v>187</v>
      </c>
      <c r="I22" s="254" t="s">
        <v>590</v>
      </c>
      <c r="J22" s="257" t="s">
        <v>347</v>
      </c>
      <c r="K22" s="270" t="s">
        <v>591</v>
      </c>
      <c r="L22" s="268"/>
      <c r="M22" s="269"/>
      <c r="N22" s="267" t="s">
        <v>187</v>
      </c>
      <c r="O22" s="268"/>
      <c r="P22" s="269"/>
    </row>
    <row r="23" spans="1:16" ht="14.25" x14ac:dyDescent="0.2">
      <c r="A23" s="267" t="s">
        <v>187</v>
      </c>
      <c r="B23" s="268"/>
      <c r="C23" s="269"/>
      <c r="E23" s="267" t="s">
        <v>187</v>
      </c>
      <c r="F23" s="268"/>
      <c r="G23" s="269"/>
      <c r="H23" s="254" t="s">
        <v>187</v>
      </c>
      <c r="I23" s="254" t="s">
        <v>592</v>
      </c>
      <c r="J23" s="257" t="s">
        <v>295</v>
      </c>
      <c r="K23" s="270" t="s">
        <v>296</v>
      </c>
      <c r="L23" s="268"/>
      <c r="M23" s="269"/>
      <c r="N23" s="267" t="s">
        <v>593</v>
      </c>
      <c r="O23" s="268"/>
      <c r="P23" s="269"/>
    </row>
    <row r="24" spans="1:16" ht="14.25" x14ac:dyDescent="0.2">
      <c r="A24" s="267" t="s">
        <v>187</v>
      </c>
      <c r="B24" s="268"/>
      <c r="C24" s="269"/>
      <c r="E24" s="267" t="s">
        <v>187</v>
      </c>
      <c r="F24" s="268"/>
      <c r="G24" s="269"/>
      <c r="H24" s="254" t="s">
        <v>187</v>
      </c>
      <c r="I24" s="254" t="s">
        <v>594</v>
      </c>
      <c r="J24" s="257" t="s">
        <v>297</v>
      </c>
      <c r="K24" s="270" t="s">
        <v>298</v>
      </c>
      <c r="L24" s="268"/>
      <c r="M24" s="269"/>
      <c r="N24" s="267" t="s">
        <v>595</v>
      </c>
      <c r="O24" s="268"/>
      <c r="P24" s="269"/>
    </row>
    <row r="25" spans="1:16" ht="14.25" x14ac:dyDescent="0.2">
      <c r="A25" s="267" t="s">
        <v>187</v>
      </c>
      <c r="B25" s="268"/>
      <c r="C25" s="269"/>
      <c r="E25" s="267" t="s">
        <v>187</v>
      </c>
      <c r="F25" s="268"/>
      <c r="G25" s="269"/>
      <c r="H25" s="254" t="s">
        <v>187</v>
      </c>
      <c r="I25" s="254" t="s">
        <v>596</v>
      </c>
      <c r="J25" s="257" t="s">
        <v>299</v>
      </c>
      <c r="K25" s="270" t="s">
        <v>300</v>
      </c>
      <c r="L25" s="268"/>
      <c r="M25" s="269"/>
      <c r="N25" s="267" t="s">
        <v>597</v>
      </c>
      <c r="O25" s="268"/>
      <c r="P25" s="269"/>
    </row>
    <row r="26" spans="1:16" ht="14.25" x14ac:dyDescent="0.2">
      <c r="A26" s="267" t="s">
        <v>187</v>
      </c>
      <c r="B26" s="268"/>
      <c r="C26" s="269"/>
      <c r="E26" s="267" t="s">
        <v>187</v>
      </c>
      <c r="F26" s="268"/>
      <c r="G26" s="269"/>
      <c r="H26" s="254" t="s">
        <v>187</v>
      </c>
      <c r="I26" s="254" t="s">
        <v>598</v>
      </c>
      <c r="J26" s="257" t="s">
        <v>402</v>
      </c>
      <c r="K26" s="270" t="s">
        <v>599</v>
      </c>
      <c r="L26" s="268"/>
      <c r="M26" s="269"/>
      <c r="N26" s="267" t="s">
        <v>187</v>
      </c>
      <c r="O26" s="268"/>
      <c r="P26" s="269"/>
    </row>
    <row r="27" spans="1:16" ht="14.25" x14ac:dyDescent="0.2">
      <c r="A27" s="267" t="s">
        <v>187</v>
      </c>
      <c r="B27" s="268"/>
      <c r="C27" s="269"/>
      <c r="E27" s="267" t="s">
        <v>187</v>
      </c>
      <c r="F27" s="268"/>
      <c r="G27" s="269"/>
      <c r="H27" s="254" t="s">
        <v>187</v>
      </c>
      <c r="I27" s="254" t="s">
        <v>600</v>
      </c>
      <c r="J27" s="257" t="s">
        <v>301</v>
      </c>
      <c r="K27" s="270" t="s">
        <v>302</v>
      </c>
      <c r="L27" s="268"/>
      <c r="M27" s="269"/>
      <c r="N27" s="267" t="s">
        <v>601</v>
      </c>
      <c r="O27" s="268"/>
      <c r="P27" s="269"/>
    </row>
    <row r="28" spans="1:16" ht="14.25" x14ac:dyDescent="0.2">
      <c r="A28" s="267" t="s">
        <v>187</v>
      </c>
      <c r="B28" s="268"/>
      <c r="C28" s="269"/>
      <c r="E28" s="267" t="s">
        <v>187</v>
      </c>
      <c r="F28" s="268"/>
      <c r="G28" s="269"/>
      <c r="H28" s="254" t="s">
        <v>187</v>
      </c>
      <c r="I28" s="254" t="s">
        <v>602</v>
      </c>
      <c r="J28" s="257" t="s">
        <v>303</v>
      </c>
      <c r="K28" s="270" t="s">
        <v>304</v>
      </c>
      <c r="L28" s="268"/>
      <c r="M28" s="269"/>
      <c r="N28" s="267" t="s">
        <v>603</v>
      </c>
      <c r="O28" s="268"/>
      <c r="P28" s="269"/>
    </row>
    <row r="29" spans="1:16" ht="14.25" x14ac:dyDescent="0.2">
      <c r="A29" s="267" t="s">
        <v>187</v>
      </c>
      <c r="B29" s="268"/>
      <c r="C29" s="269"/>
      <c r="E29" s="267" t="s">
        <v>187</v>
      </c>
      <c r="F29" s="268"/>
      <c r="G29" s="269"/>
      <c r="H29" s="254" t="s">
        <v>187</v>
      </c>
      <c r="I29" s="254" t="s">
        <v>604</v>
      </c>
      <c r="J29" s="257" t="s">
        <v>532</v>
      </c>
      <c r="K29" s="270" t="s">
        <v>605</v>
      </c>
      <c r="L29" s="268"/>
      <c r="M29" s="269"/>
      <c r="N29" s="267" t="s">
        <v>606</v>
      </c>
      <c r="O29" s="268"/>
      <c r="P29" s="269"/>
    </row>
    <row r="30" spans="1:16" ht="14.25" x14ac:dyDescent="0.2">
      <c r="A30" s="267" t="s">
        <v>187</v>
      </c>
      <c r="B30" s="268"/>
      <c r="C30" s="269"/>
      <c r="E30" s="267" t="s">
        <v>187</v>
      </c>
      <c r="F30" s="268"/>
      <c r="G30" s="269"/>
      <c r="H30" s="254" t="s">
        <v>187</v>
      </c>
      <c r="I30" s="254" t="s">
        <v>607</v>
      </c>
      <c r="J30" s="257" t="s">
        <v>305</v>
      </c>
      <c r="K30" s="270" t="s">
        <v>306</v>
      </c>
      <c r="L30" s="268"/>
      <c r="M30" s="269"/>
      <c r="N30" s="267" t="s">
        <v>608</v>
      </c>
      <c r="O30" s="268"/>
      <c r="P30" s="269"/>
    </row>
    <row r="31" spans="1:16" ht="14.25" x14ac:dyDescent="0.2">
      <c r="A31" s="267" t="s">
        <v>187</v>
      </c>
      <c r="B31" s="268"/>
      <c r="C31" s="269"/>
      <c r="E31" s="267" t="s">
        <v>187</v>
      </c>
      <c r="F31" s="268"/>
      <c r="G31" s="269"/>
      <c r="H31" s="254" t="s">
        <v>187</v>
      </c>
      <c r="I31" s="254" t="s">
        <v>609</v>
      </c>
      <c r="J31" s="257" t="s">
        <v>358</v>
      </c>
      <c r="K31" s="270" t="s">
        <v>610</v>
      </c>
      <c r="L31" s="268"/>
      <c r="M31" s="269"/>
      <c r="N31" s="267" t="s">
        <v>187</v>
      </c>
      <c r="O31" s="268"/>
      <c r="P31" s="269"/>
    </row>
    <row r="32" spans="1:16" ht="14.25" x14ac:dyDescent="0.2">
      <c r="A32" s="271" t="s">
        <v>187</v>
      </c>
      <c r="B32" s="268"/>
      <c r="C32" s="269"/>
      <c r="E32" s="271" t="s">
        <v>187</v>
      </c>
      <c r="F32" s="268"/>
      <c r="G32" s="269"/>
      <c r="H32" s="258" t="s">
        <v>187</v>
      </c>
      <c r="I32" s="258" t="s">
        <v>611</v>
      </c>
      <c r="J32" s="259" t="s">
        <v>44</v>
      </c>
      <c r="K32" s="272" t="s">
        <v>291</v>
      </c>
      <c r="L32" s="268"/>
      <c r="M32" s="269"/>
      <c r="N32" s="271" t="s">
        <v>612</v>
      </c>
      <c r="O32" s="268"/>
      <c r="P32" s="269"/>
    </row>
    <row r="33" spans="1:16" ht="15" thickBot="1" x14ac:dyDescent="0.25">
      <c r="A33" s="273" t="s">
        <v>290</v>
      </c>
      <c r="B33" s="274"/>
      <c r="C33" s="275"/>
      <c r="E33" s="273" t="s">
        <v>572</v>
      </c>
      <c r="F33" s="274"/>
      <c r="G33" s="275"/>
      <c r="H33" s="260" t="s">
        <v>577</v>
      </c>
      <c r="I33" s="260" t="s">
        <v>613</v>
      </c>
      <c r="J33" s="261" t="s">
        <v>55</v>
      </c>
      <c r="K33" s="276" t="s">
        <v>291</v>
      </c>
      <c r="L33" s="274"/>
      <c r="M33" s="275"/>
      <c r="N33" s="273" t="s">
        <v>614</v>
      </c>
      <c r="O33" s="274"/>
      <c r="P33" s="275"/>
    </row>
    <row r="34" spans="1:16" ht="15" thickTop="1" x14ac:dyDescent="0.2">
      <c r="A34" s="267" t="s">
        <v>615</v>
      </c>
      <c r="B34" s="268"/>
      <c r="C34" s="269"/>
      <c r="E34" s="267" t="s">
        <v>616</v>
      </c>
      <c r="F34" s="268"/>
      <c r="G34" s="269"/>
      <c r="H34" s="254" t="s">
        <v>617</v>
      </c>
      <c r="I34" s="254" t="s">
        <v>618</v>
      </c>
      <c r="J34" s="257" t="s">
        <v>3</v>
      </c>
      <c r="K34" s="270" t="s">
        <v>307</v>
      </c>
      <c r="L34" s="268"/>
      <c r="M34" s="269"/>
      <c r="N34" s="267" t="s">
        <v>619</v>
      </c>
      <c r="O34" s="268"/>
      <c r="P34" s="269"/>
    </row>
    <row r="35" spans="1:16" ht="14.25" x14ac:dyDescent="0.2">
      <c r="A35" s="267" t="s">
        <v>620</v>
      </c>
      <c r="B35" s="268"/>
      <c r="C35" s="269"/>
      <c r="E35" s="267" t="s">
        <v>187</v>
      </c>
      <c r="F35" s="268"/>
      <c r="G35" s="269"/>
      <c r="H35" s="254" t="s">
        <v>620</v>
      </c>
      <c r="I35" s="254" t="s">
        <v>621</v>
      </c>
      <c r="J35" s="257" t="s">
        <v>93</v>
      </c>
      <c r="K35" s="270" t="s">
        <v>308</v>
      </c>
      <c r="L35" s="268"/>
      <c r="M35" s="269"/>
      <c r="N35" s="267" t="s">
        <v>622</v>
      </c>
      <c r="O35" s="268"/>
      <c r="P35" s="269"/>
    </row>
    <row r="36" spans="1:16" ht="14.25" x14ac:dyDescent="0.2">
      <c r="A36" s="267" t="s">
        <v>623</v>
      </c>
      <c r="B36" s="268"/>
      <c r="C36" s="269"/>
      <c r="E36" s="267" t="s">
        <v>624</v>
      </c>
      <c r="F36" s="268"/>
      <c r="G36" s="269"/>
      <c r="H36" s="254" t="s">
        <v>625</v>
      </c>
      <c r="I36" s="254" t="s">
        <v>626</v>
      </c>
      <c r="J36" s="257" t="s">
        <v>94</v>
      </c>
      <c r="K36" s="270" t="s">
        <v>309</v>
      </c>
      <c r="L36" s="268"/>
      <c r="M36" s="269"/>
      <c r="N36" s="267" t="s">
        <v>627</v>
      </c>
      <c r="O36" s="268"/>
      <c r="P36" s="269"/>
    </row>
    <row r="37" spans="1:16" ht="14.25" x14ac:dyDescent="0.2">
      <c r="A37" s="267" t="s">
        <v>628</v>
      </c>
      <c r="B37" s="268"/>
      <c r="C37" s="269"/>
      <c r="E37" s="267" t="s">
        <v>187</v>
      </c>
      <c r="F37" s="268"/>
      <c r="G37" s="269"/>
      <c r="H37" s="254" t="s">
        <v>628</v>
      </c>
      <c r="I37" s="254" t="s">
        <v>629</v>
      </c>
      <c r="J37" s="257" t="s">
        <v>4</v>
      </c>
      <c r="K37" s="270" t="s">
        <v>310</v>
      </c>
      <c r="L37" s="268"/>
      <c r="M37" s="269"/>
      <c r="N37" s="267" t="s">
        <v>630</v>
      </c>
      <c r="O37" s="268"/>
      <c r="P37" s="269"/>
    </row>
    <row r="38" spans="1:16" ht="14.25" x14ac:dyDescent="0.2">
      <c r="A38" s="267" t="s">
        <v>631</v>
      </c>
      <c r="B38" s="268"/>
      <c r="C38" s="269"/>
      <c r="E38" s="267" t="s">
        <v>576</v>
      </c>
      <c r="F38" s="268"/>
      <c r="G38" s="269"/>
      <c r="H38" s="254" t="s">
        <v>632</v>
      </c>
      <c r="I38" s="254" t="s">
        <v>633</v>
      </c>
      <c r="J38" s="257" t="s">
        <v>5</v>
      </c>
      <c r="K38" s="270" t="s">
        <v>311</v>
      </c>
      <c r="L38" s="268"/>
      <c r="M38" s="269"/>
      <c r="N38" s="267" t="s">
        <v>634</v>
      </c>
      <c r="O38" s="268"/>
      <c r="P38" s="269"/>
    </row>
    <row r="39" spans="1:16" ht="14.25" x14ac:dyDescent="0.2">
      <c r="A39" s="267" t="s">
        <v>635</v>
      </c>
      <c r="B39" s="268"/>
      <c r="C39" s="269"/>
      <c r="E39" s="267" t="s">
        <v>636</v>
      </c>
      <c r="F39" s="268"/>
      <c r="G39" s="269"/>
      <c r="H39" s="254" t="s">
        <v>637</v>
      </c>
      <c r="I39" s="254" t="s">
        <v>638</v>
      </c>
      <c r="J39" s="257" t="s">
        <v>6</v>
      </c>
      <c r="K39" s="270" t="s">
        <v>312</v>
      </c>
      <c r="L39" s="268"/>
      <c r="M39" s="269"/>
      <c r="N39" s="267" t="s">
        <v>639</v>
      </c>
      <c r="O39" s="268"/>
      <c r="P39" s="269"/>
    </row>
    <row r="40" spans="1:16" ht="14.25" x14ac:dyDescent="0.2">
      <c r="A40" s="267" t="s">
        <v>640</v>
      </c>
      <c r="B40" s="268"/>
      <c r="C40" s="269"/>
      <c r="E40" s="267" t="s">
        <v>187</v>
      </c>
      <c r="F40" s="268"/>
      <c r="G40" s="269"/>
      <c r="H40" s="254" t="s">
        <v>640</v>
      </c>
      <c r="I40" s="254" t="s">
        <v>641</v>
      </c>
      <c r="J40" s="257" t="s">
        <v>7</v>
      </c>
      <c r="K40" s="270" t="s">
        <v>313</v>
      </c>
      <c r="L40" s="268"/>
      <c r="M40" s="269"/>
      <c r="N40" s="267" t="s">
        <v>642</v>
      </c>
      <c r="O40" s="268"/>
      <c r="P40" s="269"/>
    </row>
    <row r="41" spans="1:16" ht="14.25" x14ac:dyDescent="0.2">
      <c r="A41" s="267" t="s">
        <v>643</v>
      </c>
      <c r="B41" s="268"/>
      <c r="C41" s="269"/>
      <c r="E41" s="267" t="s">
        <v>187</v>
      </c>
      <c r="F41" s="268"/>
      <c r="G41" s="269"/>
      <c r="H41" s="254" t="s">
        <v>643</v>
      </c>
      <c r="I41" s="254" t="s">
        <v>644</v>
      </c>
      <c r="J41" s="257" t="s">
        <v>9</v>
      </c>
      <c r="K41" s="270" t="s">
        <v>314</v>
      </c>
      <c r="L41" s="268"/>
      <c r="M41" s="269"/>
      <c r="N41" s="267" t="s">
        <v>645</v>
      </c>
      <c r="O41" s="268"/>
      <c r="P41" s="269"/>
    </row>
    <row r="42" spans="1:16" ht="14.25" x14ac:dyDescent="0.2">
      <c r="A42" s="267" t="s">
        <v>646</v>
      </c>
      <c r="B42" s="268"/>
      <c r="C42" s="269"/>
      <c r="E42" s="267" t="s">
        <v>647</v>
      </c>
      <c r="F42" s="268"/>
      <c r="G42" s="269"/>
      <c r="H42" s="254" t="s">
        <v>648</v>
      </c>
      <c r="I42" s="254" t="s">
        <v>649</v>
      </c>
      <c r="J42" s="257" t="s">
        <v>46</v>
      </c>
      <c r="K42" s="270" t="s">
        <v>315</v>
      </c>
      <c r="L42" s="268"/>
      <c r="M42" s="269"/>
      <c r="N42" s="267" t="s">
        <v>187</v>
      </c>
      <c r="O42" s="268"/>
      <c r="P42" s="269"/>
    </row>
    <row r="43" spans="1:16" ht="14.25" x14ac:dyDescent="0.2">
      <c r="A43" s="267" t="s">
        <v>650</v>
      </c>
      <c r="B43" s="268"/>
      <c r="C43" s="269"/>
      <c r="E43" s="267" t="s">
        <v>187</v>
      </c>
      <c r="F43" s="268"/>
      <c r="G43" s="269"/>
      <c r="H43" s="254" t="s">
        <v>650</v>
      </c>
      <c r="I43" s="254" t="s">
        <v>651</v>
      </c>
      <c r="J43" s="257" t="s">
        <v>50</v>
      </c>
      <c r="K43" s="270" t="s">
        <v>316</v>
      </c>
      <c r="L43" s="268"/>
      <c r="M43" s="269"/>
      <c r="N43" s="267" t="s">
        <v>651</v>
      </c>
      <c r="O43" s="268"/>
      <c r="P43" s="269"/>
    </row>
    <row r="44" spans="1:16" ht="14.25" x14ac:dyDescent="0.2">
      <c r="A44" s="267" t="s">
        <v>652</v>
      </c>
      <c r="B44" s="268"/>
      <c r="C44" s="269"/>
      <c r="E44" s="267" t="s">
        <v>187</v>
      </c>
      <c r="F44" s="268"/>
      <c r="G44" s="269"/>
      <c r="H44" s="254" t="s">
        <v>652</v>
      </c>
      <c r="I44" s="254" t="s">
        <v>653</v>
      </c>
      <c r="J44" s="257" t="s">
        <v>8</v>
      </c>
      <c r="K44" s="270" t="s">
        <v>317</v>
      </c>
      <c r="L44" s="268"/>
      <c r="M44" s="269"/>
      <c r="N44" s="267" t="s">
        <v>187</v>
      </c>
      <c r="O44" s="268"/>
      <c r="P44" s="269"/>
    </row>
    <row r="45" spans="1:16" ht="14.25" x14ac:dyDescent="0.2">
      <c r="A45" s="271" t="s">
        <v>290</v>
      </c>
      <c r="B45" s="268"/>
      <c r="C45" s="269"/>
      <c r="E45" s="271" t="s">
        <v>572</v>
      </c>
      <c r="F45" s="268"/>
      <c r="G45" s="269"/>
      <c r="H45" s="258" t="s">
        <v>577</v>
      </c>
      <c r="I45" s="258" t="s">
        <v>654</v>
      </c>
      <c r="J45" s="259" t="s">
        <v>44</v>
      </c>
      <c r="K45" s="272" t="s">
        <v>291</v>
      </c>
      <c r="L45" s="268"/>
      <c r="M45" s="269"/>
      <c r="N45" s="271" t="s">
        <v>655</v>
      </c>
      <c r="O45" s="268"/>
      <c r="P45" s="269"/>
    </row>
    <row r="46" spans="1:16" ht="14.25" x14ac:dyDescent="0.2">
      <c r="A46" s="267" t="s">
        <v>187</v>
      </c>
      <c r="B46" s="268"/>
      <c r="C46" s="269"/>
      <c r="E46" s="267" t="s">
        <v>187</v>
      </c>
      <c r="F46" s="268"/>
      <c r="G46" s="269"/>
      <c r="H46" s="254" t="s">
        <v>187</v>
      </c>
      <c r="I46" s="254" t="s">
        <v>656</v>
      </c>
      <c r="J46" s="257" t="s">
        <v>152</v>
      </c>
      <c r="K46" s="270" t="s">
        <v>292</v>
      </c>
      <c r="L46" s="268"/>
      <c r="M46" s="269"/>
      <c r="N46" s="267" t="s">
        <v>187</v>
      </c>
      <c r="O46" s="268"/>
      <c r="P46" s="269"/>
    </row>
    <row r="47" spans="1:16" ht="14.25" x14ac:dyDescent="0.2">
      <c r="A47" s="267" t="s">
        <v>187</v>
      </c>
      <c r="B47" s="268"/>
      <c r="C47" s="269"/>
      <c r="E47" s="267" t="s">
        <v>187</v>
      </c>
      <c r="F47" s="268"/>
      <c r="G47" s="269"/>
      <c r="H47" s="254" t="s">
        <v>187</v>
      </c>
      <c r="I47" s="254" t="s">
        <v>657</v>
      </c>
      <c r="J47" s="257" t="s">
        <v>512</v>
      </c>
      <c r="K47" s="270" t="s">
        <v>585</v>
      </c>
      <c r="L47" s="268"/>
      <c r="M47" s="269"/>
      <c r="N47" s="267" t="s">
        <v>187</v>
      </c>
      <c r="O47" s="268"/>
      <c r="P47" s="269"/>
    </row>
    <row r="48" spans="1:16" ht="14.25" x14ac:dyDescent="0.2">
      <c r="A48" s="267" t="s">
        <v>187</v>
      </c>
      <c r="B48" s="268"/>
      <c r="C48" s="269"/>
      <c r="E48" s="267" t="s">
        <v>187</v>
      </c>
      <c r="F48" s="268"/>
      <c r="G48" s="269"/>
      <c r="H48" s="254" t="s">
        <v>187</v>
      </c>
      <c r="I48" s="254" t="s">
        <v>584</v>
      </c>
      <c r="J48" s="257" t="s">
        <v>419</v>
      </c>
      <c r="K48" s="270" t="s">
        <v>658</v>
      </c>
      <c r="L48" s="268"/>
      <c r="M48" s="269"/>
      <c r="N48" s="267" t="s">
        <v>187</v>
      </c>
      <c r="O48" s="268"/>
      <c r="P48" s="269"/>
    </row>
    <row r="49" spans="1:16" ht="14.25" x14ac:dyDescent="0.2">
      <c r="A49" s="267" t="s">
        <v>187</v>
      </c>
      <c r="B49" s="268"/>
      <c r="C49" s="269"/>
      <c r="E49" s="267" t="s">
        <v>187</v>
      </c>
      <c r="F49" s="268"/>
      <c r="G49" s="269"/>
      <c r="H49" s="254" t="s">
        <v>187</v>
      </c>
      <c r="I49" s="254" t="s">
        <v>609</v>
      </c>
      <c r="J49" s="257" t="s">
        <v>347</v>
      </c>
      <c r="K49" s="270" t="s">
        <v>591</v>
      </c>
      <c r="L49" s="268"/>
      <c r="M49" s="269"/>
      <c r="N49" s="267" t="s">
        <v>187</v>
      </c>
      <c r="O49" s="268"/>
      <c r="P49" s="269"/>
    </row>
    <row r="50" spans="1:16" ht="14.25" x14ac:dyDescent="0.2">
      <c r="A50" s="267" t="s">
        <v>187</v>
      </c>
      <c r="B50" s="268"/>
      <c r="C50" s="269"/>
      <c r="E50" s="267" t="s">
        <v>187</v>
      </c>
      <c r="F50" s="268"/>
      <c r="G50" s="269"/>
      <c r="H50" s="254" t="s">
        <v>187</v>
      </c>
      <c r="I50" s="254" t="s">
        <v>659</v>
      </c>
      <c r="J50" s="257" t="s">
        <v>159</v>
      </c>
      <c r="K50" s="270" t="s">
        <v>318</v>
      </c>
      <c r="L50" s="268"/>
      <c r="M50" s="269"/>
      <c r="N50" s="267" t="s">
        <v>187</v>
      </c>
      <c r="O50" s="268"/>
      <c r="P50" s="269"/>
    </row>
    <row r="51" spans="1:16" ht="14.25" x14ac:dyDescent="0.2">
      <c r="A51" s="267" t="s">
        <v>187</v>
      </c>
      <c r="B51" s="268"/>
      <c r="C51" s="269"/>
      <c r="E51" s="267" t="s">
        <v>187</v>
      </c>
      <c r="F51" s="268"/>
      <c r="G51" s="269"/>
      <c r="H51" s="254" t="s">
        <v>187</v>
      </c>
      <c r="I51" s="254" t="s">
        <v>660</v>
      </c>
      <c r="J51" s="257" t="s">
        <v>295</v>
      </c>
      <c r="K51" s="270" t="s">
        <v>296</v>
      </c>
      <c r="L51" s="268"/>
      <c r="M51" s="269"/>
      <c r="N51" s="267" t="s">
        <v>661</v>
      </c>
      <c r="O51" s="268"/>
      <c r="P51" s="269"/>
    </row>
    <row r="52" spans="1:16" ht="14.25" x14ac:dyDescent="0.2">
      <c r="A52" s="267" t="s">
        <v>187</v>
      </c>
      <c r="B52" s="268"/>
      <c r="C52" s="269"/>
      <c r="E52" s="267" t="s">
        <v>187</v>
      </c>
      <c r="F52" s="268"/>
      <c r="G52" s="269"/>
      <c r="H52" s="254" t="s">
        <v>187</v>
      </c>
      <c r="I52" s="254" t="s">
        <v>662</v>
      </c>
      <c r="J52" s="265" t="s">
        <v>297</v>
      </c>
      <c r="K52" s="270" t="s">
        <v>298</v>
      </c>
      <c r="L52" s="268"/>
      <c r="M52" s="269"/>
      <c r="N52" s="267" t="s">
        <v>187</v>
      </c>
      <c r="O52" s="268"/>
      <c r="P52" s="269"/>
    </row>
    <row r="53" spans="1:16" ht="14.25" x14ac:dyDescent="0.2">
      <c r="A53" s="267" t="s">
        <v>187</v>
      </c>
      <c r="B53" s="268"/>
      <c r="C53" s="269"/>
      <c r="E53" s="267" t="s">
        <v>187</v>
      </c>
      <c r="F53" s="268"/>
      <c r="G53" s="269"/>
      <c r="H53" s="254" t="s">
        <v>187</v>
      </c>
      <c r="I53" s="254" t="s">
        <v>663</v>
      </c>
      <c r="J53" s="265" t="s">
        <v>299</v>
      </c>
      <c r="K53" s="270" t="s">
        <v>300</v>
      </c>
      <c r="L53" s="268"/>
      <c r="M53" s="269"/>
      <c r="N53" s="267" t="s">
        <v>187</v>
      </c>
      <c r="O53" s="268"/>
      <c r="P53" s="269"/>
    </row>
    <row r="54" spans="1:16" ht="14.25" x14ac:dyDescent="0.2">
      <c r="A54" s="267" t="s">
        <v>187</v>
      </c>
      <c r="B54" s="268"/>
      <c r="C54" s="269"/>
      <c r="E54" s="267" t="s">
        <v>187</v>
      </c>
      <c r="F54" s="268"/>
      <c r="G54" s="269"/>
      <c r="H54" s="254" t="s">
        <v>187</v>
      </c>
      <c r="I54" s="254" t="s">
        <v>598</v>
      </c>
      <c r="J54" s="257" t="s">
        <v>402</v>
      </c>
      <c r="K54" s="270" t="s">
        <v>599</v>
      </c>
      <c r="L54" s="268"/>
      <c r="M54" s="269"/>
      <c r="N54" s="267" t="s">
        <v>187</v>
      </c>
      <c r="O54" s="268"/>
      <c r="P54" s="269"/>
    </row>
    <row r="55" spans="1:16" ht="14.25" x14ac:dyDescent="0.2">
      <c r="A55" s="267" t="s">
        <v>187</v>
      </c>
      <c r="B55" s="268"/>
      <c r="C55" s="269"/>
      <c r="E55" s="267" t="s">
        <v>187</v>
      </c>
      <c r="F55" s="268"/>
      <c r="G55" s="269"/>
      <c r="H55" s="254" t="s">
        <v>187</v>
      </c>
      <c r="I55" s="254" t="s">
        <v>664</v>
      </c>
      <c r="J55" s="257" t="s">
        <v>301</v>
      </c>
      <c r="K55" s="270" t="s">
        <v>302</v>
      </c>
      <c r="L55" s="268"/>
      <c r="M55" s="269"/>
      <c r="N55" s="267" t="s">
        <v>665</v>
      </c>
      <c r="O55" s="268"/>
      <c r="P55" s="269"/>
    </row>
    <row r="56" spans="1:16" ht="14.25" x14ac:dyDescent="0.2">
      <c r="A56" s="267" t="s">
        <v>187</v>
      </c>
      <c r="B56" s="268"/>
      <c r="C56" s="269"/>
      <c r="E56" s="267" t="s">
        <v>187</v>
      </c>
      <c r="F56" s="268"/>
      <c r="G56" s="269"/>
      <c r="H56" s="254" t="s">
        <v>187</v>
      </c>
      <c r="I56" s="254" t="s">
        <v>666</v>
      </c>
      <c r="J56" s="257" t="s">
        <v>303</v>
      </c>
      <c r="K56" s="270" t="s">
        <v>304</v>
      </c>
      <c r="L56" s="268"/>
      <c r="M56" s="269"/>
      <c r="N56" s="267" t="s">
        <v>667</v>
      </c>
      <c r="O56" s="268"/>
      <c r="P56" s="269"/>
    </row>
    <row r="57" spans="1:16" ht="14.25" x14ac:dyDescent="0.2">
      <c r="A57" s="267" t="s">
        <v>187</v>
      </c>
      <c r="B57" s="268"/>
      <c r="C57" s="269"/>
      <c r="E57" s="267" t="s">
        <v>187</v>
      </c>
      <c r="F57" s="268"/>
      <c r="G57" s="269"/>
      <c r="H57" s="254" t="s">
        <v>187</v>
      </c>
      <c r="I57" s="254" t="s">
        <v>668</v>
      </c>
      <c r="J57" s="257" t="s">
        <v>355</v>
      </c>
      <c r="K57" s="270" t="s">
        <v>669</v>
      </c>
      <c r="L57" s="268"/>
      <c r="M57" s="269"/>
      <c r="N57" s="267" t="s">
        <v>187</v>
      </c>
      <c r="O57" s="268"/>
      <c r="P57" s="269"/>
    </row>
    <row r="58" spans="1:16" ht="14.25" x14ac:dyDescent="0.2">
      <c r="A58" s="267" t="s">
        <v>187</v>
      </c>
      <c r="B58" s="268"/>
      <c r="C58" s="269"/>
      <c r="E58" s="267" t="s">
        <v>187</v>
      </c>
      <c r="F58" s="268"/>
      <c r="G58" s="269"/>
      <c r="H58" s="254" t="s">
        <v>187</v>
      </c>
      <c r="I58" s="254" t="s">
        <v>604</v>
      </c>
      <c r="J58" s="257" t="s">
        <v>532</v>
      </c>
      <c r="K58" s="270" t="s">
        <v>605</v>
      </c>
      <c r="L58" s="268"/>
      <c r="M58" s="269"/>
      <c r="N58" s="267" t="s">
        <v>606</v>
      </c>
      <c r="O58" s="268"/>
      <c r="P58" s="269"/>
    </row>
    <row r="59" spans="1:16" ht="14.25" x14ac:dyDescent="0.2">
      <c r="A59" s="267" t="s">
        <v>187</v>
      </c>
      <c r="B59" s="268"/>
      <c r="C59" s="269"/>
      <c r="E59" s="267" t="s">
        <v>187</v>
      </c>
      <c r="F59" s="268"/>
      <c r="G59" s="269"/>
      <c r="H59" s="254" t="s">
        <v>187</v>
      </c>
      <c r="I59" s="254" t="s">
        <v>670</v>
      </c>
      <c r="J59" s="257" t="s">
        <v>305</v>
      </c>
      <c r="K59" s="270" t="s">
        <v>306</v>
      </c>
      <c r="L59" s="268"/>
      <c r="M59" s="269"/>
      <c r="N59" s="267" t="s">
        <v>187</v>
      </c>
      <c r="O59" s="268"/>
      <c r="P59" s="269"/>
    </row>
    <row r="60" spans="1:16" ht="14.25" x14ac:dyDescent="0.2">
      <c r="A60" s="267" t="s">
        <v>187</v>
      </c>
      <c r="B60" s="268"/>
      <c r="C60" s="269"/>
      <c r="E60" s="267" t="s">
        <v>187</v>
      </c>
      <c r="F60" s="268"/>
      <c r="G60" s="269"/>
      <c r="H60" s="254" t="s">
        <v>187</v>
      </c>
      <c r="I60" s="254" t="s">
        <v>590</v>
      </c>
      <c r="J60" s="257" t="s">
        <v>358</v>
      </c>
      <c r="K60" s="270" t="s">
        <v>610</v>
      </c>
      <c r="L60" s="268"/>
      <c r="M60" s="269"/>
      <c r="N60" s="267" t="s">
        <v>187</v>
      </c>
      <c r="O60" s="268"/>
      <c r="P60" s="269"/>
    </row>
    <row r="61" spans="1:16" ht="14.25" x14ac:dyDescent="0.2">
      <c r="A61" s="267" t="s">
        <v>187</v>
      </c>
      <c r="B61" s="268"/>
      <c r="C61" s="269"/>
      <c r="E61" s="267" t="s">
        <v>187</v>
      </c>
      <c r="F61" s="268"/>
      <c r="G61" s="269"/>
      <c r="H61" s="254" t="s">
        <v>187</v>
      </c>
      <c r="I61" s="254" t="s">
        <v>671</v>
      </c>
      <c r="J61" s="257" t="s">
        <v>10</v>
      </c>
      <c r="K61" s="270" t="s">
        <v>319</v>
      </c>
      <c r="L61" s="268"/>
      <c r="M61" s="269"/>
      <c r="N61" s="267" t="s">
        <v>187</v>
      </c>
      <c r="O61" s="268"/>
      <c r="P61" s="269"/>
    </row>
    <row r="62" spans="1:16" ht="14.25" x14ac:dyDescent="0.2">
      <c r="A62" s="271" t="s">
        <v>187</v>
      </c>
      <c r="B62" s="268"/>
      <c r="C62" s="269"/>
      <c r="E62" s="271" t="s">
        <v>187</v>
      </c>
      <c r="F62" s="268"/>
      <c r="G62" s="269"/>
      <c r="H62" s="258" t="s">
        <v>187</v>
      </c>
      <c r="I62" s="258" t="s">
        <v>672</v>
      </c>
      <c r="J62" s="259" t="s">
        <v>44</v>
      </c>
      <c r="K62" s="272" t="s">
        <v>291</v>
      </c>
      <c r="L62" s="268"/>
      <c r="M62" s="269"/>
      <c r="N62" s="271" t="s">
        <v>673</v>
      </c>
      <c r="O62" s="268"/>
      <c r="P62" s="269"/>
    </row>
    <row r="63" spans="1:16" ht="15" thickBot="1" x14ac:dyDescent="0.25">
      <c r="A63" s="293" t="s">
        <v>290</v>
      </c>
      <c r="B63" s="274"/>
      <c r="C63" s="275"/>
      <c r="E63" s="293" t="s">
        <v>572</v>
      </c>
      <c r="F63" s="274"/>
      <c r="G63" s="275"/>
      <c r="H63" s="262" t="s">
        <v>577</v>
      </c>
      <c r="I63" s="262" t="s">
        <v>674</v>
      </c>
      <c r="J63" s="263" t="s">
        <v>49</v>
      </c>
      <c r="K63" s="294" t="s">
        <v>291</v>
      </c>
      <c r="L63" s="274"/>
      <c r="M63" s="275"/>
      <c r="N63" s="293" t="s">
        <v>675</v>
      </c>
      <c r="O63" s="274"/>
      <c r="P63" s="275"/>
    </row>
    <row r="64" spans="1:16" ht="15" thickTop="1" x14ac:dyDescent="0.2">
      <c r="A64" s="271" t="s">
        <v>187</v>
      </c>
      <c r="B64" s="268"/>
      <c r="C64" s="269"/>
      <c r="E64" s="271" t="s">
        <v>187</v>
      </c>
      <c r="F64" s="268"/>
      <c r="G64" s="269"/>
      <c r="H64" s="258" t="s">
        <v>187</v>
      </c>
      <c r="I64" s="258" t="s">
        <v>676</v>
      </c>
      <c r="J64" s="259" t="s">
        <v>320</v>
      </c>
      <c r="K64" s="272" t="s">
        <v>291</v>
      </c>
      <c r="L64" s="268"/>
      <c r="M64" s="269"/>
      <c r="N64" s="271" t="s">
        <v>677</v>
      </c>
      <c r="O64" s="268"/>
      <c r="P64" s="269"/>
    </row>
    <row r="65" spans="1:16" ht="14.25" x14ac:dyDescent="0.2">
      <c r="A65" s="289" t="s">
        <v>273</v>
      </c>
      <c r="B65" s="268"/>
      <c r="C65" s="268"/>
      <c r="E65" s="290" t="s">
        <v>273</v>
      </c>
      <c r="F65" s="268"/>
      <c r="G65" s="268"/>
      <c r="H65" s="264" t="s">
        <v>273</v>
      </c>
      <c r="I65" s="264" t="s">
        <v>678</v>
      </c>
      <c r="J65" s="258" t="s">
        <v>48</v>
      </c>
      <c r="K65" s="288" t="s">
        <v>273</v>
      </c>
      <c r="L65" s="268"/>
      <c r="M65" s="269"/>
      <c r="N65" s="271" t="s">
        <v>678</v>
      </c>
      <c r="O65" s="268"/>
      <c r="P65" s="269"/>
    </row>
    <row r="66" spans="1:16" ht="14.25" x14ac:dyDescent="0.2"/>
    <row r="67" spans="1:16" ht="14.25" x14ac:dyDescent="0.2">
      <c r="B67" s="291" t="s">
        <v>679</v>
      </c>
      <c r="C67" s="278"/>
    </row>
    <row r="68" spans="1:16" ht="14.25" x14ac:dyDescent="0.2"/>
    <row r="69" spans="1:16" ht="14.25" x14ac:dyDescent="0.2">
      <c r="C69" s="292" t="s">
        <v>680</v>
      </c>
      <c r="D69" s="278"/>
      <c r="E69" s="278"/>
      <c r="F69" s="278"/>
      <c r="G69" s="278"/>
      <c r="H69" s="278"/>
      <c r="I69" s="278"/>
      <c r="J69" s="278"/>
      <c r="K69" s="278"/>
      <c r="L69" s="278"/>
    </row>
    <row r="70" spans="1:16" ht="14.25" x14ac:dyDescent="0.2"/>
    <row r="71" spans="1:16" ht="14.25" x14ac:dyDescent="0.2"/>
    <row r="72" spans="1:16" ht="14.25" x14ac:dyDescent="0.2"/>
    <row r="73" spans="1:16" ht="14.25" x14ac:dyDescent="0.2"/>
    <row r="74" spans="1:16" ht="14.25" x14ac:dyDescent="0.2"/>
    <row r="75" spans="1:16" ht="14.25" x14ac:dyDescent="0.2"/>
    <row r="76" spans="1:16" ht="14.25" x14ac:dyDescent="0.2"/>
    <row r="77" spans="1:16" ht="14.25" x14ac:dyDescent="0.2"/>
    <row r="78" spans="1:16" ht="14.25" x14ac:dyDescent="0.2"/>
    <row r="79" spans="1:16" ht="14.25" x14ac:dyDescent="0.2"/>
    <row r="80" spans="1:16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</sheetData>
  <mergeCells count="253">
    <mergeCell ref="B67:C67"/>
    <mergeCell ref="C69:L69"/>
    <mergeCell ref="A62:C62"/>
    <mergeCell ref="E62:G62"/>
    <mergeCell ref="K62:M62"/>
    <mergeCell ref="N62:P62"/>
    <mergeCell ref="A63:C63"/>
    <mergeCell ref="E63:G63"/>
    <mergeCell ref="K63:M63"/>
    <mergeCell ref="N63:P63"/>
    <mergeCell ref="A64:C64"/>
    <mergeCell ref="E64:G64"/>
    <mergeCell ref="K64:M64"/>
    <mergeCell ref="N64:P64"/>
    <mergeCell ref="A60:C60"/>
    <mergeCell ref="E60:G60"/>
    <mergeCell ref="K60:M60"/>
    <mergeCell ref="N60:P60"/>
    <mergeCell ref="A61:C61"/>
    <mergeCell ref="E61:G61"/>
    <mergeCell ref="K61:M61"/>
    <mergeCell ref="N61:P61"/>
    <mergeCell ref="A65:C65"/>
    <mergeCell ref="E65:G65"/>
    <mergeCell ref="K65:M65"/>
    <mergeCell ref="N65:P65"/>
    <mergeCell ref="A57:C57"/>
    <mergeCell ref="E57:G57"/>
    <mergeCell ref="K57:M57"/>
    <mergeCell ref="N57:P57"/>
    <mergeCell ref="A58:C58"/>
    <mergeCell ref="E58:G58"/>
    <mergeCell ref="K58:M58"/>
    <mergeCell ref="N58:P58"/>
    <mergeCell ref="A59:C59"/>
    <mergeCell ref="E59:G59"/>
    <mergeCell ref="K59:M59"/>
    <mergeCell ref="N59:P59"/>
    <mergeCell ref="A55:C55"/>
    <mergeCell ref="E55:G55"/>
    <mergeCell ref="K55:M55"/>
    <mergeCell ref="N55:P55"/>
    <mergeCell ref="A53:C53"/>
    <mergeCell ref="A56:C56"/>
    <mergeCell ref="E56:G56"/>
    <mergeCell ref="K56:M56"/>
    <mergeCell ref="N56:P56"/>
    <mergeCell ref="A49:C49"/>
    <mergeCell ref="E49:G49"/>
    <mergeCell ref="K49:M49"/>
    <mergeCell ref="N49:P49"/>
    <mergeCell ref="E53:G53"/>
    <mergeCell ref="K53:M53"/>
    <mergeCell ref="N53:P53"/>
    <mergeCell ref="A54:C54"/>
    <mergeCell ref="E54:G54"/>
    <mergeCell ref="K54:M54"/>
    <mergeCell ref="N54:P54"/>
    <mergeCell ref="A46:C46"/>
    <mergeCell ref="E46:G46"/>
    <mergeCell ref="K46:M46"/>
    <mergeCell ref="N46:P46"/>
    <mergeCell ref="A47:C47"/>
    <mergeCell ref="E47:G47"/>
    <mergeCell ref="K47:M47"/>
    <mergeCell ref="N47:P47"/>
    <mergeCell ref="A48:C48"/>
    <mergeCell ref="E48:G48"/>
    <mergeCell ref="K48:M48"/>
    <mergeCell ref="N48:P48"/>
    <mergeCell ref="E27:G27"/>
    <mergeCell ref="K27:M27"/>
    <mergeCell ref="N27:P27"/>
    <mergeCell ref="E44:G44"/>
    <mergeCell ref="K44:M44"/>
    <mergeCell ref="N44:P44"/>
    <mergeCell ref="A45:C45"/>
    <mergeCell ref="E45:G45"/>
    <mergeCell ref="K45:M45"/>
    <mergeCell ref="N45:P45"/>
    <mergeCell ref="A21:C21"/>
    <mergeCell ref="E21:G21"/>
    <mergeCell ref="K21:M21"/>
    <mergeCell ref="N21:P21"/>
    <mergeCell ref="N25:P25"/>
    <mergeCell ref="A26:C26"/>
    <mergeCell ref="E26:G26"/>
    <mergeCell ref="K26:M26"/>
    <mergeCell ref="N26:P26"/>
    <mergeCell ref="K16:M16"/>
    <mergeCell ref="N16:P16"/>
    <mergeCell ref="A17:C17"/>
    <mergeCell ref="E17:G17"/>
    <mergeCell ref="K17:M17"/>
    <mergeCell ref="N17:P17"/>
    <mergeCell ref="K19:M19"/>
    <mergeCell ref="N19:P19"/>
    <mergeCell ref="A20:C20"/>
    <mergeCell ref="E20:G20"/>
    <mergeCell ref="K20:M20"/>
    <mergeCell ref="N20:P20"/>
    <mergeCell ref="A6:C6"/>
    <mergeCell ref="E6:G6"/>
    <mergeCell ref="K6:M6"/>
    <mergeCell ref="N6:P6"/>
    <mergeCell ref="A7:C7"/>
    <mergeCell ref="E7:G7"/>
    <mergeCell ref="K7:M7"/>
    <mergeCell ref="N7:P7"/>
    <mergeCell ref="A8:C8"/>
    <mergeCell ref="E8:G8"/>
    <mergeCell ref="K8:M8"/>
    <mergeCell ref="N8:P8"/>
    <mergeCell ref="A1:E1"/>
    <mergeCell ref="G1:K1"/>
    <mergeCell ref="G2:K2"/>
    <mergeCell ref="G3:K3"/>
    <mergeCell ref="A4:I4"/>
    <mergeCell ref="K4:M4"/>
    <mergeCell ref="N4:P4"/>
    <mergeCell ref="A5:C5"/>
    <mergeCell ref="E5:G5"/>
    <mergeCell ref="K5:M5"/>
    <mergeCell ref="N5:P5"/>
    <mergeCell ref="A50:C50"/>
    <mergeCell ref="E50:G50"/>
    <mergeCell ref="K50:M50"/>
    <mergeCell ref="N50:P50"/>
    <mergeCell ref="A51:C51"/>
    <mergeCell ref="E51:G51"/>
    <mergeCell ref="K51:M51"/>
    <mergeCell ref="N51:P51"/>
    <mergeCell ref="A52:C52"/>
    <mergeCell ref="E52:G52"/>
    <mergeCell ref="K52:M52"/>
    <mergeCell ref="N52:P52"/>
    <mergeCell ref="A42:C42"/>
    <mergeCell ref="E42:G42"/>
    <mergeCell ref="K42:M42"/>
    <mergeCell ref="N42:P42"/>
    <mergeCell ref="A43:C43"/>
    <mergeCell ref="E43:G43"/>
    <mergeCell ref="K43:M43"/>
    <mergeCell ref="N43:P43"/>
    <mergeCell ref="A44:C44"/>
    <mergeCell ref="A39:C39"/>
    <mergeCell ref="E39:G39"/>
    <mergeCell ref="K39:M39"/>
    <mergeCell ref="N39:P39"/>
    <mergeCell ref="A40:C40"/>
    <mergeCell ref="E40:G40"/>
    <mergeCell ref="K40:M40"/>
    <mergeCell ref="N40:P40"/>
    <mergeCell ref="A41:C41"/>
    <mergeCell ref="E41:G41"/>
    <mergeCell ref="K41:M41"/>
    <mergeCell ref="N41:P41"/>
    <mergeCell ref="A36:C36"/>
    <mergeCell ref="E36:G36"/>
    <mergeCell ref="K36:M36"/>
    <mergeCell ref="N36:P36"/>
    <mergeCell ref="A37:C37"/>
    <mergeCell ref="E37:G37"/>
    <mergeCell ref="K37:M37"/>
    <mergeCell ref="N37:P37"/>
    <mergeCell ref="A38:C38"/>
    <mergeCell ref="E38:G38"/>
    <mergeCell ref="K38:M38"/>
    <mergeCell ref="N38:P38"/>
    <mergeCell ref="A33:C33"/>
    <mergeCell ref="E33:G33"/>
    <mergeCell ref="K33:M33"/>
    <mergeCell ref="N33:P33"/>
    <mergeCell ref="A34:C34"/>
    <mergeCell ref="E34:G34"/>
    <mergeCell ref="K34:M34"/>
    <mergeCell ref="N34:P34"/>
    <mergeCell ref="A35:C35"/>
    <mergeCell ref="E35:G35"/>
    <mergeCell ref="K35:M35"/>
    <mergeCell ref="N35:P35"/>
    <mergeCell ref="A30:C30"/>
    <mergeCell ref="E30:G30"/>
    <mergeCell ref="K30:M30"/>
    <mergeCell ref="N30:P30"/>
    <mergeCell ref="A31:C31"/>
    <mergeCell ref="E31:G31"/>
    <mergeCell ref="K31:M31"/>
    <mergeCell ref="N31:P31"/>
    <mergeCell ref="A32:C32"/>
    <mergeCell ref="E32:G32"/>
    <mergeCell ref="K32:M32"/>
    <mergeCell ref="N32:P32"/>
    <mergeCell ref="A28:C28"/>
    <mergeCell ref="E28:G28"/>
    <mergeCell ref="K28:M28"/>
    <mergeCell ref="N28:P28"/>
    <mergeCell ref="A29:C29"/>
    <mergeCell ref="E29:G29"/>
    <mergeCell ref="K29:M29"/>
    <mergeCell ref="N29:P29"/>
    <mergeCell ref="A22:C22"/>
    <mergeCell ref="E22:G22"/>
    <mergeCell ref="K22:M22"/>
    <mergeCell ref="N22:P22"/>
    <mergeCell ref="A23:C23"/>
    <mergeCell ref="E23:G23"/>
    <mergeCell ref="K23:M23"/>
    <mergeCell ref="N23:P23"/>
    <mergeCell ref="A24:C24"/>
    <mergeCell ref="E24:G24"/>
    <mergeCell ref="K24:M24"/>
    <mergeCell ref="N24:P24"/>
    <mergeCell ref="A25:C25"/>
    <mergeCell ref="E25:G25"/>
    <mergeCell ref="K25:M25"/>
    <mergeCell ref="A27:C27"/>
    <mergeCell ref="A18:C18"/>
    <mergeCell ref="E18:G18"/>
    <mergeCell ref="K18:M18"/>
    <mergeCell ref="N18:P18"/>
    <mergeCell ref="A19:C19"/>
    <mergeCell ref="E19:G19"/>
    <mergeCell ref="A12:C12"/>
    <mergeCell ref="E12:G12"/>
    <mergeCell ref="K12:M12"/>
    <mergeCell ref="N12:P12"/>
    <mergeCell ref="A13:C13"/>
    <mergeCell ref="E13:G13"/>
    <mergeCell ref="K13:M13"/>
    <mergeCell ref="N13:P13"/>
    <mergeCell ref="A14:C14"/>
    <mergeCell ref="E14:G14"/>
    <mergeCell ref="K14:M14"/>
    <mergeCell ref="N14:P14"/>
    <mergeCell ref="A15:C15"/>
    <mergeCell ref="E15:G15"/>
    <mergeCell ref="K15:M15"/>
    <mergeCell ref="N15:P15"/>
    <mergeCell ref="A16:C16"/>
    <mergeCell ref="E16:G16"/>
    <mergeCell ref="A9:C9"/>
    <mergeCell ref="E9:G9"/>
    <mergeCell ref="K9:M9"/>
    <mergeCell ref="N9:P9"/>
    <mergeCell ref="A10:C10"/>
    <mergeCell ref="E10:G10"/>
    <mergeCell ref="K10:M10"/>
    <mergeCell ref="N10:P10"/>
    <mergeCell ref="A11:C11"/>
    <mergeCell ref="E11:G11"/>
    <mergeCell ref="K11:M11"/>
    <mergeCell ref="N11:P11"/>
  </mergeCells>
  <pageMargins left="0.43307086614173229" right="3.937007874015748E-2" top="0.15748031496062992" bottom="0.19685039370078741" header="0.31496062992125984" footer="0.31496062992125984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view="pageLayout" topLeftCell="A79" zoomScaleNormal="100" workbookViewId="0">
      <selection activeCell="A14" sqref="A14:G14"/>
    </sheetView>
  </sheetViews>
  <sheetFormatPr defaultRowHeight="14.25" x14ac:dyDescent="0.2"/>
  <cols>
    <col min="1" max="1" width="28.42578125" style="227" customWidth="1"/>
    <col min="2" max="2" width="7.140625" style="227" customWidth="1"/>
    <col min="3" max="3" width="7.7109375" style="227" customWidth="1"/>
    <col min="4" max="4" width="4.42578125" style="227" customWidth="1"/>
    <col min="5" max="5" width="0.140625" style="227" hidden="1" customWidth="1"/>
    <col min="6" max="6" width="1.42578125" style="227" customWidth="1"/>
    <col min="7" max="7" width="1.42578125" style="227" hidden="1" customWidth="1"/>
    <col min="8" max="8" width="10.85546875" style="227" customWidth="1"/>
    <col min="9" max="9" width="12.140625" style="227" customWidth="1"/>
    <col min="10" max="10" width="1.28515625" style="227" customWidth="1"/>
    <col min="11" max="11" width="1.85546875" style="227" customWidth="1"/>
    <col min="12" max="12" width="2" style="227" customWidth="1"/>
    <col min="13" max="13" width="13" style="227" customWidth="1"/>
    <col min="14" max="14" width="2.42578125" style="227" customWidth="1"/>
    <col min="15" max="16384" width="9.140625" style="227"/>
  </cols>
  <sheetData>
    <row r="1" spans="1:14" ht="12.75" customHeight="1" x14ac:dyDescent="0.2">
      <c r="A1" s="299"/>
      <c r="B1" s="300"/>
      <c r="C1" s="300"/>
      <c r="D1" s="300"/>
      <c r="M1" s="203"/>
    </row>
    <row r="2" spans="1:14" hidden="1" x14ac:dyDescent="0.2">
      <c r="A2" s="300"/>
      <c r="B2" s="300"/>
      <c r="C2" s="300"/>
      <c r="D2" s="300"/>
    </row>
    <row r="3" spans="1:14" ht="18" customHeight="1" x14ac:dyDescent="0.2">
      <c r="A3" s="301" t="s">
        <v>332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</row>
    <row r="4" spans="1:14" ht="18" customHeight="1" x14ac:dyDescent="0.2">
      <c r="A4" s="302" t="s">
        <v>268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</row>
    <row r="5" spans="1:14" ht="18" customHeight="1" x14ac:dyDescent="0.2">
      <c r="A5" s="304" t="s">
        <v>681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</row>
    <row r="6" spans="1:14" ht="0" hidden="1" customHeight="1" x14ac:dyDescent="0.2"/>
    <row r="7" spans="1:14" ht="2.65" customHeight="1" x14ac:dyDescent="0.2"/>
    <row r="8" spans="1:14" x14ac:dyDescent="0.2">
      <c r="A8" s="303" t="s">
        <v>53</v>
      </c>
      <c r="B8" s="296"/>
      <c r="C8" s="296"/>
      <c r="D8" s="296"/>
      <c r="E8" s="296"/>
      <c r="F8" s="296"/>
      <c r="G8" s="297"/>
      <c r="H8" s="226" t="s">
        <v>0</v>
      </c>
      <c r="I8" s="303" t="s">
        <v>333</v>
      </c>
      <c r="J8" s="296"/>
      <c r="K8" s="297"/>
      <c r="L8" s="303" t="s">
        <v>1</v>
      </c>
      <c r="M8" s="296"/>
      <c r="N8" s="297"/>
    </row>
    <row r="9" spans="1:14" x14ac:dyDescent="0.2">
      <c r="A9" s="298" t="s">
        <v>11</v>
      </c>
      <c r="B9" s="296"/>
      <c r="C9" s="296"/>
      <c r="D9" s="296"/>
      <c r="E9" s="296"/>
      <c r="F9" s="296"/>
      <c r="G9" s="297"/>
      <c r="H9" s="249" t="s">
        <v>334</v>
      </c>
      <c r="I9" s="295">
        <v>0</v>
      </c>
      <c r="J9" s="296"/>
      <c r="K9" s="297"/>
      <c r="L9" s="295">
        <v>0</v>
      </c>
      <c r="M9" s="296"/>
      <c r="N9" s="297"/>
    </row>
    <row r="10" spans="1:14" x14ac:dyDescent="0.2">
      <c r="A10" s="298" t="s">
        <v>335</v>
      </c>
      <c r="B10" s="296"/>
      <c r="C10" s="296"/>
      <c r="D10" s="296"/>
      <c r="E10" s="296"/>
      <c r="F10" s="296"/>
      <c r="G10" s="297"/>
      <c r="H10" s="249" t="s">
        <v>336</v>
      </c>
      <c r="I10" s="295">
        <v>5609589.79</v>
      </c>
      <c r="J10" s="296"/>
      <c r="K10" s="297"/>
      <c r="L10" s="295">
        <v>0</v>
      </c>
      <c r="M10" s="296"/>
      <c r="N10" s="297"/>
    </row>
    <row r="11" spans="1:14" x14ac:dyDescent="0.2">
      <c r="A11" s="298" t="s">
        <v>337</v>
      </c>
      <c r="B11" s="296"/>
      <c r="C11" s="296"/>
      <c r="D11" s="296"/>
      <c r="E11" s="296"/>
      <c r="F11" s="296"/>
      <c r="G11" s="297"/>
      <c r="H11" s="249" t="s">
        <v>338</v>
      </c>
      <c r="I11" s="295">
        <v>24551292.149999999</v>
      </c>
      <c r="J11" s="296"/>
      <c r="K11" s="297"/>
      <c r="L11" s="295">
        <v>0</v>
      </c>
      <c r="M11" s="296"/>
      <c r="N11" s="297"/>
    </row>
    <row r="12" spans="1:14" x14ac:dyDescent="0.2">
      <c r="A12" s="298" t="s">
        <v>339</v>
      </c>
      <c r="B12" s="296"/>
      <c r="C12" s="296"/>
      <c r="D12" s="296"/>
      <c r="E12" s="296"/>
      <c r="F12" s="296"/>
      <c r="G12" s="297"/>
      <c r="H12" s="249" t="s">
        <v>340</v>
      </c>
      <c r="I12" s="295">
        <v>785968.43</v>
      </c>
      <c r="J12" s="296"/>
      <c r="K12" s="297"/>
      <c r="L12" s="295">
        <v>0</v>
      </c>
      <c r="M12" s="296"/>
      <c r="N12" s="297"/>
    </row>
    <row r="13" spans="1:14" x14ac:dyDescent="0.2">
      <c r="A13" s="298" t="s">
        <v>508</v>
      </c>
      <c r="B13" s="296"/>
      <c r="C13" s="296"/>
      <c r="D13" s="296"/>
      <c r="E13" s="296"/>
      <c r="F13" s="296"/>
      <c r="G13" s="297"/>
      <c r="H13" s="249" t="s">
        <v>509</v>
      </c>
      <c r="I13" s="295">
        <v>0</v>
      </c>
      <c r="J13" s="296"/>
      <c r="K13" s="297"/>
      <c r="L13" s="295">
        <v>0</v>
      </c>
      <c r="M13" s="296"/>
      <c r="N13" s="297"/>
    </row>
    <row r="14" spans="1:14" x14ac:dyDescent="0.2">
      <c r="A14" s="298" t="s">
        <v>510</v>
      </c>
      <c r="B14" s="296"/>
      <c r="C14" s="296"/>
      <c r="D14" s="296"/>
      <c r="E14" s="296"/>
      <c r="F14" s="296"/>
      <c r="G14" s="297"/>
      <c r="H14" s="249" t="s">
        <v>511</v>
      </c>
      <c r="I14" s="295">
        <v>0</v>
      </c>
      <c r="J14" s="296"/>
      <c r="K14" s="297"/>
      <c r="L14" s="295">
        <v>2250</v>
      </c>
      <c r="M14" s="296"/>
      <c r="N14" s="297"/>
    </row>
    <row r="15" spans="1:14" x14ac:dyDescent="0.2">
      <c r="A15" s="298" t="s">
        <v>152</v>
      </c>
      <c r="B15" s="296"/>
      <c r="C15" s="296"/>
      <c r="D15" s="296"/>
      <c r="E15" s="296"/>
      <c r="F15" s="296"/>
      <c r="G15" s="297"/>
      <c r="H15" s="249" t="s">
        <v>341</v>
      </c>
      <c r="I15" s="295">
        <v>40700.74</v>
      </c>
      <c r="J15" s="296"/>
      <c r="K15" s="297"/>
      <c r="L15" s="295">
        <v>0</v>
      </c>
      <c r="M15" s="296"/>
      <c r="N15" s="297"/>
    </row>
    <row r="16" spans="1:14" x14ac:dyDescent="0.2">
      <c r="A16" s="298" t="s">
        <v>512</v>
      </c>
      <c r="B16" s="296"/>
      <c r="C16" s="296"/>
      <c r="D16" s="296"/>
      <c r="E16" s="296"/>
      <c r="F16" s="296"/>
      <c r="G16" s="297"/>
      <c r="H16" s="249" t="s">
        <v>513</v>
      </c>
      <c r="I16" s="295">
        <v>0</v>
      </c>
      <c r="J16" s="296"/>
      <c r="K16" s="297"/>
      <c r="L16" s="295">
        <v>0</v>
      </c>
      <c r="M16" s="296"/>
      <c r="N16" s="297"/>
    </row>
    <row r="17" spans="1:14" x14ac:dyDescent="0.2">
      <c r="A17" s="298" t="s">
        <v>342</v>
      </c>
      <c r="B17" s="296"/>
      <c r="C17" s="296"/>
      <c r="D17" s="296"/>
      <c r="E17" s="296"/>
      <c r="F17" s="296"/>
      <c r="G17" s="297"/>
      <c r="H17" s="249" t="s">
        <v>343</v>
      </c>
      <c r="I17" s="295">
        <v>0</v>
      </c>
      <c r="J17" s="296"/>
      <c r="K17" s="297"/>
      <c r="L17" s="295">
        <v>0</v>
      </c>
      <c r="M17" s="296"/>
      <c r="N17" s="297"/>
    </row>
    <row r="18" spans="1:14" x14ac:dyDescent="0.2">
      <c r="A18" s="298" t="s">
        <v>293</v>
      </c>
      <c r="B18" s="296"/>
      <c r="C18" s="296"/>
      <c r="D18" s="296"/>
      <c r="E18" s="296"/>
      <c r="F18" s="296"/>
      <c r="G18" s="297"/>
      <c r="H18" s="249" t="s">
        <v>344</v>
      </c>
      <c r="I18" s="295">
        <v>157250</v>
      </c>
      <c r="J18" s="296"/>
      <c r="K18" s="297"/>
      <c r="L18" s="295">
        <v>0</v>
      </c>
      <c r="M18" s="296"/>
      <c r="N18" s="297"/>
    </row>
    <row r="19" spans="1:14" x14ac:dyDescent="0.2">
      <c r="A19" s="298" t="s">
        <v>345</v>
      </c>
      <c r="B19" s="296"/>
      <c r="C19" s="296"/>
      <c r="D19" s="296"/>
      <c r="E19" s="296"/>
      <c r="F19" s="296"/>
      <c r="G19" s="297"/>
      <c r="H19" s="249" t="s">
        <v>346</v>
      </c>
      <c r="I19" s="295">
        <v>0</v>
      </c>
      <c r="J19" s="296"/>
      <c r="K19" s="297"/>
      <c r="L19" s="295">
        <v>0</v>
      </c>
      <c r="M19" s="296"/>
      <c r="N19" s="297"/>
    </row>
    <row r="20" spans="1:14" x14ac:dyDescent="0.2">
      <c r="A20" s="298" t="s">
        <v>419</v>
      </c>
      <c r="B20" s="296"/>
      <c r="C20" s="296"/>
      <c r="D20" s="296"/>
      <c r="E20" s="296"/>
      <c r="F20" s="296"/>
      <c r="G20" s="297"/>
      <c r="H20" s="249" t="s">
        <v>514</v>
      </c>
      <c r="I20" s="295">
        <v>76000</v>
      </c>
      <c r="J20" s="296"/>
      <c r="K20" s="297"/>
      <c r="L20" s="295">
        <v>0</v>
      </c>
      <c r="M20" s="296"/>
      <c r="N20" s="297"/>
    </row>
    <row r="21" spans="1:14" x14ac:dyDescent="0.2">
      <c r="A21" s="298" t="s">
        <v>515</v>
      </c>
      <c r="B21" s="296"/>
      <c r="C21" s="296"/>
      <c r="D21" s="296"/>
      <c r="E21" s="296"/>
      <c r="F21" s="296"/>
      <c r="G21" s="297"/>
      <c r="H21" s="249" t="s">
        <v>516</v>
      </c>
      <c r="I21" s="295">
        <v>0</v>
      </c>
      <c r="J21" s="296"/>
      <c r="K21" s="297"/>
      <c r="L21" s="295">
        <v>0</v>
      </c>
      <c r="M21" s="296"/>
      <c r="N21" s="297"/>
    </row>
    <row r="22" spans="1:14" x14ac:dyDescent="0.2">
      <c r="A22" s="298" t="s">
        <v>517</v>
      </c>
      <c r="B22" s="296"/>
      <c r="C22" s="296"/>
      <c r="D22" s="296"/>
      <c r="E22" s="296"/>
      <c r="F22" s="296"/>
      <c r="G22" s="297"/>
      <c r="H22" s="249" t="s">
        <v>518</v>
      </c>
      <c r="I22" s="295">
        <v>0</v>
      </c>
      <c r="J22" s="296"/>
      <c r="K22" s="297"/>
      <c r="L22" s="295">
        <v>0</v>
      </c>
      <c r="M22" s="296"/>
      <c r="N22" s="297"/>
    </row>
    <row r="23" spans="1:14" x14ac:dyDescent="0.2">
      <c r="A23" s="298" t="s">
        <v>519</v>
      </c>
      <c r="B23" s="296"/>
      <c r="C23" s="296"/>
      <c r="D23" s="296"/>
      <c r="E23" s="296"/>
      <c r="F23" s="296"/>
      <c r="G23" s="297"/>
      <c r="H23" s="249" t="s">
        <v>520</v>
      </c>
      <c r="I23" s="295">
        <v>0</v>
      </c>
      <c r="J23" s="296"/>
      <c r="K23" s="297"/>
      <c r="L23" s="295">
        <v>0</v>
      </c>
      <c r="M23" s="296"/>
      <c r="N23" s="297"/>
    </row>
    <row r="24" spans="1:14" x14ac:dyDescent="0.2">
      <c r="A24" s="298" t="s">
        <v>347</v>
      </c>
      <c r="B24" s="296"/>
      <c r="C24" s="296"/>
      <c r="D24" s="296"/>
      <c r="E24" s="296"/>
      <c r="F24" s="296"/>
      <c r="G24" s="297"/>
      <c r="H24" s="249" t="s">
        <v>348</v>
      </c>
      <c r="I24" s="295">
        <v>0</v>
      </c>
      <c r="J24" s="296"/>
      <c r="K24" s="297"/>
      <c r="L24" s="295">
        <v>0</v>
      </c>
      <c r="M24" s="296"/>
      <c r="N24" s="297"/>
    </row>
    <row r="25" spans="1:14" x14ac:dyDescent="0.2">
      <c r="A25" s="298" t="s">
        <v>521</v>
      </c>
      <c r="B25" s="296"/>
      <c r="C25" s="296"/>
      <c r="D25" s="296"/>
      <c r="E25" s="296"/>
      <c r="F25" s="296"/>
      <c r="G25" s="297"/>
      <c r="H25" s="249" t="s">
        <v>522</v>
      </c>
      <c r="I25" s="295">
        <v>0</v>
      </c>
      <c r="J25" s="296"/>
      <c r="K25" s="297"/>
      <c r="L25" s="295">
        <v>0</v>
      </c>
      <c r="M25" s="296"/>
      <c r="N25" s="297"/>
    </row>
    <row r="26" spans="1:14" x14ac:dyDescent="0.2">
      <c r="A26" s="298" t="s">
        <v>523</v>
      </c>
      <c r="B26" s="296"/>
      <c r="C26" s="296"/>
      <c r="D26" s="296"/>
      <c r="E26" s="296"/>
      <c r="F26" s="296"/>
      <c r="G26" s="297"/>
      <c r="H26" s="249" t="s">
        <v>524</v>
      </c>
      <c r="I26" s="295">
        <v>0</v>
      </c>
      <c r="J26" s="296"/>
      <c r="K26" s="297"/>
      <c r="L26" s="295">
        <v>0</v>
      </c>
      <c r="M26" s="296"/>
      <c r="N26" s="297"/>
    </row>
    <row r="27" spans="1:14" x14ac:dyDescent="0.2">
      <c r="A27" s="298" t="s">
        <v>525</v>
      </c>
      <c r="B27" s="296"/>
      <c r="C27" s="296"/>
      <c r="D27" s="296"/>
      <c r="E27" s="296"/>
      <c r="F27" s="296"/>
      <c r="G27" s="297"/>
      <c r="H27" s="249" t="s">
        <v>526</v>
      </c>
      <c r="I27" s="295">
        <v>0</v>
      </c>
      <c r="J27" s="296"/>
      <c r="K27" s="297"/>
      <c r="L27" s="295">
        <v>0</v>
      </c>
      <c r="M27" s="296"/>
      <c r="N27" s="297"/>
    </row>
    <row r="28" spans="1:14" x14ac:dyDescent="0.2">
      <c r="A28" s="298" t="s">
        <v>527</v>
      </c>
      <c r="B28" s="296"/>
      <c r="C28" s="296"/>
      <c r="D28" s="296"/>
      <c r="E28" s="296"/>
      <c r="F28" s="296"/>
      <c r="G28" s="297"/>
      <c r="H28" s="249" t="s">
        <v>528</v>
      </c>
      <c r="I28" s="295">
        <v>0</v>
      </c>
      <c r="J28" s="296"/>
      <c r="K28" s="297"/>
      <c r="L28" s="295">
        <v>0</v>
      </c>
      <c r="M28" s="296"/>
      <c r="N28" s="297"/>
    </row>
    <row r="29" spans="1:14" x14ac:dyDescent="0.2">
      <c r="A29" s="298" t="s">
        <v>159</v>
      </c>
      <c r="B29" s="296"/>
      <c r="C29" s="296"/>
      <c r="D29" s="296"/>
      <c r="E29" s="296"/>
      <c r="F29" s="296"/>
      <c r="G29" s="297"/>
      <c r="H29" s="249" t="s">
        <v>349</v>
      </c>
      <c r="I29" s="295">
        <v>0</v>
      </c>
      <c r="J29" s="296"/>
      <c r="K29" s="297"/>
      <c r="L29" s="295">
        <v>66941</v>
      </c>
      <c r="M29" s="296"/>
      <c r="N29" s="297"/>
    </row>
    <row r="30" spans="1:14" x14ac:dyDescent="0.2">
      <c r="A30" s="298" t="s">
        <v>529</v>
      </c>
      <c r="B30" s="296"/>
      <c r="C30" s="296"/>
      <c r="D30" s="296"/>
      <c r="E30" s="296"/>
      <c r="F30" s="296"/>
      <c r="G30" s="297"/>
      <c r="H30" s="249" t="s">
        <v>530</v>
      </c>
      <c r="I30" s="295">
        <v>0</v>
      </c>
      <c r="J30" s="296"/>
      <c r="K30" s="297"/>
      <c r="L30" s="295">
        <v>0</v>
      </c>
      <c r="M30" s="296"/>
      <c r="N30" s="297"/>
    </row>
    <row r="31" spans="1:14" x14ac:dyDescent="0.2">
      <c r="A31" s="298" t="s">
        <v>295</v>
      </c>
      <c r="B31" s="296"/>
      <c r="C31" s="296"/>
      <c r="D31" s="296"/>
      <c r="E31" s="296"/>
      <c r="F31" s="296"/>
      <c r="G31" s="297"/>
      <c r="H31" s="249" t="s">
        <v>350</v>
      </c>
      <c r="I31" s="295">
        <v>0</v>
      </c>
      <c r="J31" s="296"/>
      <c r="K31" s="297"/>
      <c r="L31" s="295">
        <v>1825.12</v>
      </c>
      <c r="M31" s="296"/>
      <c r="N31" s="297"/>
    </row>
    <row r="32" spans="1:14" x14ac:dyDescent="0.2">
      <c r="A32" s="298" t="s">
        <v>297</v>
      </c>
      <c r="B32" s="296"/>
      <c r="C32" s="296"/>
      <c r="D32" s="296"/>
      <c r="E32" s="296"/>
      <c r="F32" s="296"/>
      <c r="G32" s="297"/>
      <c r="H32" s="249" t="s">
        <v>351</v>
      </c>
      <c r="I32" s="295">
        <v>0</v>
      </c>
      <c r="J32" s="296"/>
      <c r="K32" s="297"/>
      <c r="L32" s="295">
        <v>4462.55</v>
      </c>
      <c r="M32" s="296"/>
      <c r="N32" s="297"/>
    </row>
    <row r="33" spans="1:14" x14ac:dyDescent="0.2">
      <c r="A33" s="298" t="s">
        <v>299</v>
      </c>
      <c r="B33" s="296"/>
      <c r="C33" s="296"/>
      <c r="D33" s="296"/>
      <c r="E33" s="296"/>
      <c r="F33" s="296"/>
      <c r="G33" s="297"/>
      <c r="H33" s="249" t="s">
        <v>352</v>
      </c>
      <c r="I33" s="295">
        <v>0</v>
      </c>
      <c r="J33" s="296"/>
      <c r="K33" s="297"/>
      <c r="L33" s="295">
        <v>5355.06</v>
      </c>
      <c r="M33" s="296"/>
      <c r="N33" s="297"/>
    </row>
    <row r="34" spans="1:14" x14ac:dyDescent="0.2">
      <c r="A34" s="298" t="s">
        <v>402</v>
      </c>
      <c r="B34" s="296"/>
      <c r="C34" s="296"/>
      <c r="D34" s="296"/>
      <c r="E34" s="296"/>
      <c r="F34" s="296"/>
      <c r="G34" s="297"/>
      <c r="H34" s="249" t="s">
        <v>531</v>
      </c>
      <c r="I34" s="295">
        <v>0</v>
      </c>
      <c r="J34" s="296"/>
      <c r="K34" s="297"/>
      <c r="L34" s="295">
        <v>0</v>
      </c>
      <c r="M34" s="296"/>
      <c r="N34" s="297"/>
    </row>
    <row r="35" spans="1:14" x14ac:dyDescent="0.2">
      <c r="A35" s="298" t="s">
        <v>301</v>
      </c>
      <c r="B35" s="296"/>
      <c r="C35" s="296"/>
      <c r="D35" s="296"/>
      <c r="E35" s="296"/>
      <c r="F35" s="296"/>
      <c r="G35" s="297"/>
      <c r="H35" s="249" t="s">
        <v>353</v>
      </c>
      <c r="I35" s="295">
        <v>0</v>
      </c>
      <c r="J35" s="296"/>
      <c r="K35" s="297"/>
      <c r="L35" s="295">
        <v>294083</v>
      </c>
      <c r="M35" s="296"/>
      <c r="N35" s="297"/>
    </row>
    <row r="36" spans="1:14" x14ac:dyDescent="0.2">
      <c r="A36" s="298" t="s">
        <v>303</v>
      </c>
      <c r="B36" s="296"/>
      <c r="C36" s="296"/>
      <c r="D36" s="296"/>
      <c r="E36" s="296"/>
      <c r="F36" s="296"/>
      <c r="G36" s="297"/>
      <c r="H36" s="249" t="s">
        <v>354</v>
      </c>
      <c r="I36" s="295">
        <v>0</v>
      </c>
      <c r="J36" s="296"/>
      <c r="K36" s="297"/>
      <c r="L36" s="295">
        <v>8962</v>
      </c>
      <c r="M36" s="296"/>
      <c r="N36" s="297"/>
    </row>
    <row r="37" spans="1:14" x14ac:dyDescent="0.2">
      <c r="A37" s="298" t="s">
        <v>355</v>
      </c>
      <c r="B37" s="296"/>
      <c r="C37" s="296"/>
      <c r="D37" s="296"/>
      <c r="E37" s="296"/>
      <c r="F37" s="296"/>
      <c r="G37" s="297"/>
      <c r="H37" s="249" t="s">
        <v>356</v>
      </c>
      <c r="I37" s="295">
        <v>0</v>
      </c>
      <c r="J37" s="296"/>
      <c r="K37" s="297"/>
      <c r="L37" s="295">
        <v>0</v>
      </c>
      <c r="M37" s="296"/>
      <c r="N37" s="297"/>
    </row>
    <row r="38" spans="1:14" x14ac:dyDescent="0.2">
      <c r="A38" s="298" t="s">
        <v>532</v>
      </c>
      <c r="B38" s="296"/>
      <c r="C38" s="296"/>
      <c r="D38" s="296"/>
      <c r="E38" s="296"/>
      <c r="F38" s="296"/>
      <c r="G38" s="297"/>
      <c r="H38" s="249" t="s">
        <v>533</v>
      </c>
      <c r="I38" s="295">
        <v>0</v>
      </c>
      <c r="J38" s="296"/>
      <c r="K38" s="297"/>
      <c r="L38" s="295">
        <v>0</v>
      </c>
      <c r="M38" s="296"/>
      <c r="N38" s="297"/>
    </row>
    <row r="39" spans="1:14" x14ac:dyDescent="0.2">
      <c r="A39" s="298" t="s">
        <v>305</v>
      </c>
      <c r="B39" s="296"/>
      <c r="C39" s="296"/>
      <c r="D39" s="296"/>
      <c r="E39" s="296"/>
      <c r="F39" s="296"/>
      <c r="G39" s="297"/>
      <c r="H39" s="249" t="s">
        <v>357</v>
      </c>
      <c r="I39" s="295">
        <v>0</v>
      </c>
      <c r="J39" s="296"/>
      <c r="K39" s="297"/>
      <c r="L39" s="295">
        <v>858598.29</v>
      </c>
      <c r="M39" s="296"/>
      <c r="N39" s="297"/>
    </row>
    <row r="40" spans="1:14" x14ac:dyDescent="0.2">
      <c r="A40" s="298" t="s">
        <v>534</v>
      </c>
      <c r="B40" s="296"/>
      <c r="C40" s="296"/>
      <c r="D40" s="296"/>
      <c r="E40" s="296"/>
      <c r="F40" s="296"/>
      <c r="G40" s="297"/>
      <c r="H40" s="249" t="s">
        <v>535</v>
      </c>
      <c r="I40" s="295">
        <v>0</v>
      </c>
      <c r="J40" s="296"/>
      <c r="K40" s="297"/>
      <c r="L40" s="295">
        <v>0</v>
      </c>
      <c r="M40" s="296"/>
      <c r="N40" s="297"/>
    </row>
    <row r="41" spans="1:14" x14ac:dyDescent="0.2">
      <c r="A41" s="298" t="s">
        <v>358</v>
      </c>
      <c r="B41" s="296"/>
      <c r="C41" s="296"/>
      <c r="D41" s="296"/>
      <c r="E41" s="296"/>
      <c r="F41" s="296"/>
      <c r="G41" s="297"/>
      <c r="H41" s="249" t="s">
        <v>359</v>
      </c>
      <c r="I41" s="295">
        <v>0</v>
      </c>
      <c r="J41" s="296"/>
      <c r="K41" s="297"/>
      <c r="L41" s="295">
        <v>0</v>
      </c>
      <c r="M41" s="296"/>
      <c r="N41" s="297"/>
    </row>
    <row r="42" spans="1:14" x14ac:dyDescent="0.2">
      <c r="A42" s="298" t="s">
        <v>10</v>
      </c>
      <c r="B42" s="296"/>
      <c r="C42" s="296"/>
      <c r="D42" s="296"/>
      <c r="E42" s="296"/>
      <c r="F42" s="296"/>
      <c r="G42" s="297"/>
      <c r="H42" s="249" t="s">
        <v>360</v>
      </c>
      <c r="I42" s="295">
        <v>0</v>
      </c>
      <c r="J42" s="296"/>
      <c r="K42" s="297"/>
      <c r="L42" s="295">
        <v>10630586.41</v>
      </c>
      <c r="M42" s="296"/>
      <c r="N42" s="297"/>
    </row>
    <row r="43" spans="1:14" x14ac:dyDescent="0.2">
      <c r="A43" s="298" t="s">
        <v>361</v>
      </c>
      <c r="B43" s="296"/>
      <c r="C43" s="296"/>
      <c r="D43" s="296"/>
      <c r="E43" s="296"/>
      <c r="F43" s="296"/>
      <c r="G43" s="297"/>
      <c r="H43" s="249" t="s">
        <v>362</v>
      </c>
      <c r="I43" s="295">
        <v>0</v>
      </c>
      <c r="J43" s="296"/>
      <c r="K43" s="297"/>
      <c r="L43" s="295">
        <v>11542440.140000001</v>
      </c>
      <c r="M43" s="296"/>
      <c r="N43" s="297"/>
    </row>
    <row r="44" spans="1:14" x14ac:dyDescent="0.2">
      <c r="A44" s="298" t="s">
        <v>111</v>
      </c>
      <c r="B44" s="296"/>
      <c r="C44" s="296"/>
      <c r="D44" s="296"/>
      <c r="E44" s="296"/>
      <c r="F44" s="296"/>
      <c r="G44" s="297"/>
      <c r="H44" s="249" t="s">
        <v>536</v>
      </c>
      <c r="I44" s="295">
        <v>0</v>
      </c>
      <c r="J44" s="296"/>
      <c r="K44" s="297"/>
      <c r="L44" s="295">
        <v>39515</v>
      </c>
      <c r="M44" s="296"/>
      <c r="N44" s="297"/>
    </row>
    <row r="45" spans="1:14" x14ac:dyDescent="0.2">
      <c r="A45" s="298" t="s">
        <v>112</v>
      </c>
      <c r="B45" s="296"/>
      <c r="C45" s="296"/>
      <c r="D45" s="296"/>
      <c r="E45" s="296"/>
      <c r="F45" s="296"/>
      <c r="G45" s="297"/>
      <c r="H45" s="249" t="s">
        <v>363</v>
      </c>
      <c r="I45" s="295">
        <v>0</v>
      </c>
      <c r="J45" s="296"/>
      <c r="K45" s="297"/>
      <c r="L45" s="295">
        <v>43649.95</v>
      </c>
      <c r="M45" s="296"/>
      <c r="N45" s="297"/>
    </row>
    <row r="46" spans="1:14" x14ac:dyDescent="0.2">
      <c r="A46" s="298" t="s">
        <v>113</v>
      </c>
      <c r="B46" s="296"/>
      <c r="C46" s="296"/>
      <c r="D46" s="296"/>
      <c r="E46" s="296"/>
      <c r="F46" s="296"/>
      <c r="G46" s="297"/>
      <c r="H46" s="249" t="s">
        <v>537</v>
      </c>
      <c r="I46" s="295">
        <v>0</v>
      </c>
      <c r="J46" s="296"/>
      <c r="K46" s="297"/>
      <c r="L46" s="295">
        <v>2600</v>
      </c>
      <c r="M46" s="296"/>
      <c r="N46" s="297"/>
    </row>
    <row r="47" spans="1:14" x14ac:dyDescent="0.2">
      <c r="A47" s="298" t="s">
        <v>538</v>
      </c>
      <c r="B47" s="296"/>
      <c r="C47" s="296"/>
      <c r="D47" s="296"/>
      <c r="E47" s="296"/>
      <c r="F47" s="296"/>
      <c r="G47" s="297"/>
      <c r="H47" s="249" t="s">
        <v>539</v>
      </c>
      <c r="I47" s="295">
        <v>0</v>
      </c>
      <c r="J47" s="296"/>
      <c r="K47" s="297"/>
      <c r="L47" s="295">
        <v>155</v>
      </c>
      <c r="M47" s="296"/>
      <c r="N47" s="297"/>
    </row>
    <row r="48" spans="1:14" x14ac:dyDescent="0.2">
      <c r="A48" s="298" t="s">
        <v>114</v>
      </c>
      <c r="B48" s="296"/>
      <c r="C48" s="296"/>
      <c r="D48" s="296"/>
      <c r="E48" s="296"/>
      <c r="F48" s="296"/>
      <c r="G48" s="297"/>
      <c r="H48" s="249" t="s">
        <v>364</v>
      </c>
      <c r="I48" s="295">
        <v>0</v>
      </c>
      <c r="J48" s="296"/>
      <c r="K48" s="297"/>
      <c r="L48" s="295">
        <v>470</v>
      </c>
      <c r="M48" s="296"/>
      <c r="N48" s="297"/>
    </row>
    <row r="49" spans="1:14" x14ac:dyDescent="0.2">
      <c r="A49" s="298" t="s">
        <v>115</v>
      </c>
      <c r="B49" s="296"/>
      <c r="C49" s="296"/>
      <c r="D49" s="296"/>
      <c r="E49" s="296"/>
      <c r="F49" s="296"/>
      <c r="G49" s="297"/>
      <c r="H49" s="249" t="s">
        <v>540</v>
      </c>
      <c r="I49" s="295">
        <v>0</v>
      </c>
      <c r="J49" s="296"/>
      <c r="K49" s="297"/>
      <c r="L49" s="295">
        <v>400</v>
      </c>
      <c r="M49" s="296"/>
      <c r="N49" s="297"/>
    </row>
    <row r="50" spans="1:14" x14ac:dyDescent="0.2">
      <c r="A50" s="298" t="s">
        <v>116</v>
      </c>
      <c r="B50" s="296"/>
      <c r="C50" s="296"/>
      <c r="D50" s="296"/>
      <c r="E50" s="296"/>
      <c r="F50" s="296"/>
      <c r="G50" s="297"/>
      <c r="H50" s="249" t="s">
        <v>365</v>
      </c>
      <c r="I50" s="295">
        <v>0</v>
      </c>
      <c r="J50" s="296"/>
      <c r="K50" s="297"/>
      <c r="L50" s="295">
        <v>38403</v>
      </c>
      <c r="M50" s="296"/>
      <c r="N50" s="297"/>
    </row>
    <row r="51" spans="1:14" x14ac:dyDescent="0.2">
      <c r="A51" s="298" t="s">
        <v>366</v>
      </c>
      <c r="B51" s="296"/>
      <c r="C51" s="296"/>
      <c r="D51" s="296"/>
      <c r="E51" s="296"/>
      <c r="F51" s="296"/>
      <c r="G51" s="297"/>
      <c r="H51" s="249" t="s">
        <v>367</v>
      </c>
      <c r="I51" s="295">
        <v>0</v>
      </c>
      <c r="J51" s="296"/>
      <c r="K51" s="297"/>
      <c r="L51" s="295">
        <v>12861.85</v>
      </c>
      <c r="M51" s="296"/>
      <c r="N51" s="297"/>
    </row>
    <row r="52" spans="1:14" x14ac:dyDescent="0.2">
      <c r="A52" s="298" t="s">
        <v>118</v>
      </c>
      <c r="B52" s="296"/>
      <c r="C52" s="296"/>
      <c r="D52" s="296"/>
      <c r="E52" s="296"/>
      <c r="F52" s="296"/>
      <c r="G52" s="297"/>
      <c r="H52" s="249" t="s">
        <v>368</v>
      </c>
      <c r="I52" s="295">
        <v>0</v>
      </c>
      <c r="J52" s="296"/>
      <c r="K52" s="297"/>
      <c r="L52" s="295">
        <v>210935</v>
      </c>
      <c r="M52" s="296"/>
      <c r="N52" s="297"/>
    </row>
    <row r="53" spans="1:14" x14ac:dyDescent="0.2">
      <c r="A53" s="298" t="s">
        <v>396</v>
      </c>
      <c r="B53" s="296"/>
      <c r="C53" s="296"/>
      <c r="D53" s="296"/>
      <c r="E53" s="296"/>
      <c r="F53" s="296"/>
      <c r="G53" s="297"/>
      <c r="H53" s="249" t="s">
        <v>541</v>
      </c>
      <c r="I53" s="295">
        <v>0</v>
      </c>
      <c r="J53" s="296"/>
      <c r="K53" s="297"/>
      <c r="L53" s="295">
        <v>16500</v>
      </c>
      <c r="M53" s="296"/>
      <c r="N53" s="297"/>
    </row>
    <row r="54" spans="1:14" x14ac:dyDescent="0.2">
      <c r="A54" s="298" t="s">
        <v>369</v>
      </c>
      <c r="B54" s="296"/>
      <c r="C54" s="296"/>
      <c r="D54" s="296"/>
      <c r="E54" s="296"/>
      <c r="F54" s="296"/>
      <c r="G54" s="297"/>
      <c r="H54" s="249" t="s">
        <v>370</v>
      </c>
      <c r="I54" s="295">
        <v>0</v>
      </c>
      <c r="J54" s="296"/>
      <c r="K54" s="297"/>
      <c r="L54" s="295">
        <v>10200</v>
      </c>
      <c r="M54" s="296"/>
      <c r="N54" s="297"/>
    </row>
    <row r="55" spans="1:14" x14ac:dyDescent="0.2">
      <c r="A55" s="298" t="s">
        <v>250</v>
      </c>
      <c r="B55" s="296"/>
      <c r="C55" s="296"/>
      <c r="D55" s="296"/>
      <c r="E55" s="296"/>
      <c r="F55" s="296"/>
      <c r="G55" s="297"/>
      <c r="H55" s="249" t="s">
        <v>371</v>
      </c>
      <c r="I55" s="295">
        <v>0</v>
      </c>
      <c r="J55" s="296"/>
      <c r="K55" s="297"/>
      <c r="L55" s="295">
        <v>184883.18</v>
      </c>
      <c r="M55" s="296"/>
      <c r="N55" s="297"/>
    </row>
    <row r="56" spans="1:14" x14ac:dyDescent="0.2">
      <c r="A56" s="298" t="s">
        <v>372</v>
      </c>
      <c r="B56" s="296"/>
      <c r="C56" s="296"/>
      <c r="D56" s="296"/>
      <c r="E56" s="296"/>
      <c r="F56" s="296"/>
      <c r="G56" s="297"/>
      <c r="H56" s="249" t="s">
        <v>373</v>
      </c>
      <c r="I56" s="295">
        <v>0</v>
      </c>
      <c r="J56" s="296"/>
      <c r="K56" s="297"/>
      <c r="L56" s="295">
        <v>2575165.75</v>
      </c>
      <c r="M56" s="296"/>
      <c r="N56" s="297"/>
    </row>
    <row r="57" spans="1:14" x14ac:dyDescent="0.2">
      <c r="A57" s="298" t="s">
        <v>374</v>
      </c>
      <c r="B57" s="296"/>
      <c r="C57" s="296"/>
      <c r="D57" s="296"/>
      <c r="E57" s="296"/>
      <c r="F57" s="296"/>
      <c r="G57" s="297"/>
      <c r="H57" s="249" t="s">
        <v>375</v>
      </c>
      <c r="I57" s="295">
        <v>0</v>
      </c>
      <c r="J57" s="296"/>
      <c r="K57" s="297"/>
      <c r="L57" s="295">
        <v>1305825.1299999999</v>
      </c>
      <c r="M57" s="296"/>
      <c r="N57" s="297"/>
    </row>
    <row r="58" spans="1:14" x14ac:dyDescent="0.2">
      <c r="A58" s="298" t="s">
        <v>542</v>
      </c>
      <c r="B58" s="296"/>
      <c r="C58" s="296"/>
      <c r="D58" s="296"/>
      <c r="E58" s="296"/>
      <c r="F58" s="296"/>
      <c r="G58" s="297"/>
      <c r="H58" s="249" t="s">
        <v>543</v>
      </c>
      <c r="I58" s="295">
        <v>0</v>
      </c>
      <c r="J58" s="296"/>
      <c r="K58" s="297"/>
      <c r="L58" s="295">
        <v>28325.439999999999</v>
      </c>
      <c r="M58" s="296"/>
      <c r="N58" s="297"/>
    </row>
    <row r="59" spans="1:14" x14ac:dyDescent="0.2">
      <c r="A59" s="298" t="s">
        <v>127</v>
      </c>
      <c r="B59" s="296"/>
      <c r="C59" s="296"/>
      <c r="D59" s="296"/>
      <c r="E59" s="296"/>
      <c r="F59" s="296"/>
      <c r="G59" s="297"/>
      <c r="H59" s="249" t="s">
        <v>376</v>
      </c>
      <c r="I59" s="295">
        <v>0</v>
      </c>
      <c r="J59" s="296"/>
      <c r="K59" s="297"/>
      <c r="L59" s="295">
        <v>682370.36</v>
      </c>
      <c r="M59" s="296"/>
      <c r="N59" s="297"/>
    </row>
    <row r="60" spans="1:14" x14ac:dyDescent="0.2">
      <c r="A60" s="298" t="s">
        <v>129</v>
      </c>
      <c r="B60" s="296"/>
      <c r="C60" s="296"/>
      <c r="D60" s="296"/>
      <c r="E60" s="296"/>
      <c r="F60" s="296"/>
      <c r="G60" s="297"/>
      <c r="H60" s="249" t="s">
        <v>377</v>
      </c>
      <c r="I60" s="295">
        <v>0</v>
      </c>
      <c r="J60" s="296"/>
      <c r="K60" s="297"/>
      <c r="L60" s="295">
        <v>1412299.86</v>
      </c>
      <c r="M60" s="296"/>
      <c r="N60" s="297"/>
    </row>
    <row r="61" spans="1:14" x14ac:dyDescent="0.2">
      <c r="A61" s="298" t="s">
        <v>155</v>
      </c>
      <c r="B61" s="296"/>
      <c r="C61" s="296"/>
      <c r="D61" s="296"/>
      <c r="E61" s="296"/>
      <c r="F61" s="296"/>
      <c r="G61" s="297"/>
      <c r="H61" s="249" t="s">
        <v>544</v>
      </c>
      <c r="I61" s="295">
        <v>0</v>
      </c>
      <c r="J61" s="296"/>
      <c r="K61" s="297"/>
      <c r="L61" s="295">
        <v>465.6</v>
      </c>
      <c r="M61" s="296"/>
      <c r="N61" s="297"/>
    </row>
    <row r="62" spans="1:14" x14ac:dyDescent="0.2">
      <c r="A62" s="298" t="s">
        <v>545</v>
      </c>
      <c r="B62" s="296"/>
      <c r="C62" s="296"/>
      <c r="D62" s="296"/>
      <c r="E62" s="296"/>
      <c r="F62" s="296"/>
      <c r="G62" s="297"/>
      <c r="H62" s="249" t="s">
        <v>546</v>
      </c>
      <c r="I62" s="295">
        <v>0</v>
      </c>
      <c r="J62" s="296"/>
      <c r="K62" s="297"/>
      <c r="L62" s="295">
        <v>6</v>
      </c>
      <c r="M62" s="296"/>
      <c r="N62" s="297"/>
    </row>
    <row r="63" spans="1:14" x14ac:dyDescent="0.2">
      <c r="A63" s="298" t="s">
        <v>130</v>
      </c>
      <c r="B63" s="296"/>
      <c r="C63" s="296"/>
      <c r="D63" s="296"/>
      <c r="E63" s="296"/>
      <c r="F63" s="296"/>
      <c r="G63" s="297"/>
      <c r="H63" s="249" t="s">
        <v>547</v>
      </c>
      <c r="I63" s="295">
        <v>0</v>
      </c>
      <c r="J63" s="296"/>
      <c r="K63" s="297"/>
      <c r="L63" s="295">
        <v>29970.45</v>
      </c>
      <c r="M63" s="296"/>
      <c r="N63" s="297"/>
    </row>
    <row r="64" spans="1:14" x14ac:dyDescent="0.2">
      <c r="A64" s="298" t="s">
        <v>131</v>
      </c>
      <c r="B64" s="296"/>
      <c r="C64" s="296"/>
      <c r="D64" s="296"/>
      <c r="E64" s="296"/>
      <c r="F64" s="296"/>
      <c r="G64" s="297"/>
      <c r="H64" s="249" t="s">
        <v>378</v>
      </c>
      <c r="I64" s="295">
        <v>0</v>
      </c>
      <c r="J64" s="296"/>
      <c r="K64" s="297"/>
      <c r="L64" s="295">
        <v>32830.239999999998</v>
      </c>
      <c r="M64" s="296"/>
      <c r="N64" s="297"/>
    </row>
    <row r="65" spans="1:14" x14ac:dyDescent="0.2">
      <c r="A65" s="298" t="s">
        <v>379</v>
      </c>
      <c r="B65" s="296"/>
      <c r="C65" s="296"/>
      <c r="D65" s="296"/>
      <c r="E65" s="296"/>
      <c r="F65" s="296"/>
      <c r="G65" s="297"/>
      <c r="H65" s="249" t="s">
        <v>380</v>
      </c>
      <c r="I65" s="295">
        <v>0</v>
      </c>
      <c r="J65" s="296"/>
      <c r="K65" s="297"/>
      <c r="L65" s="295">
        <v>118846</v>
      </c>
      <c r="M65" s="296"/>
      <c r="N65" s="297"/>
    </row>
    <row r="66" spans="1:14" x14ac:dyDescent="0.2">
      <c r="A66" s="298" t="s">
        <v>381</v>
      </c>
      <c r="B66" s="296"/>
      <c r="C66" s="296"/>
      <c r="D66" s="296"/>
      <c r="E66" s="296"/>
      <c r="F66" s="296"/>
      <c r="G66" s="297"/>
      <c r="H66" s="249" t="s">
        <v>382</v>
      </c>
      <c r="I66" s="295">
        <v>0</v>
      </c>
      <c r="J66" s="296"/>
      <c r="K66" s="297"/>
      <c r="L66" s="295">
        <v>8206666</v>
      </c>
      <c r="M66" s="296"/>
      <c r="N66" s="297"/>
    </row>
    <row r="67" spans="1:14" x14ac:dyDescent="0.2">
      <c r="A67" s="298" t="s">
        <v>257</v>
      </c>
      <c r="B67" s="296"/>
      <c r="C67" s="296"/>
      <c r="D67" s="296"/>
      <c r="E67" s="296"/>
      <c r="F67" s="296"/>
      <c r="G67" s="297"/>
      <c r="H67" s="249" t="s">
        <v>383</v>
      </c>
      <c r="I67" s="295">
        <v>0</v>
      </c>
      <c r="J67" s="296"/>
      <c r="K67" s="297"/>
      <c r="L67" s="295">
        <v>3862720</v>
      </c>
      <c r="M67" s="296"/>
      <c r="N67" s="297"/>
    </row>
    <row r="68" spans="1:14" x14ac:dyDescent="0.2">
      <c r="A68" s="298" t="s">
        <v>548</v>
      </c>
      <c r="B68" s="296"/>
      <c r="C68" s="296"/>
      <c r="D68" s="296"/>
      <c r="E68" s="296"/>
      <c r="F68" s="296"/>
      <c r="G68" s="297"/>
      <c r="H68" s="249" t="s">
        <v>549</v>
      </c>
      <c r="I68" s="295">
        <v>0</v>
      </c>
      <c r="J68" s="296"/>
      <c r="K68" s="297"/>
      <c r="L68" s="295">
        <v>658500</v>
      </c>
      <c r="M68" s="296"/>
      <c r="N68" s="297"/>
    </row>
    <row r="69" spans="1:14" x14ac:dyDescent="0.2">
      <c r="A69" s="298" t="s">
        <v>3</v>
      </c>
      <c r="B69" s="296"/>
      <c r="C69" s="296"/>
      <c r="D69" s="296"/>
      <c r="E69" s="296"/>
      <c r="F69" s="296"/>
      <c r="G69" s="297"/>
      <c r="H69" s="249" t="s">
        <v>384</v>
      </c>
      <c r="I69" s="295">
        <v>3667222</v>
      </c>
      <c r="J69" s="296"/>
      <c r="K69" s="297"/>
      <c r="L69" s="295">
        <v>0</v>
      </c>
      <c r="M69" s="296"/>
      <c r="N69" s="297"/>
    </row>
    <row r="70" spans="1:14" x14ac:dyDescent="0.2">
      <c r="A70" s="298" t="s">
        <v>93</v>
      </c>
      <c r="B70" s="296"/>
      <c r="C70" s="296"/>
      <c r="D70" s="296"/>
      <c r="E70" s="296"/>
      <c r="F70" s="296"/>
      <c r="G70" s="297"/>
      <c r="H70" s="249" t="s">
        <v>385</v>
      </c>
      <c r="I70" s="295">
        <v>855300</v>
      </c>
      <c r="J70" s="296"/>
      <c r="K70" s="297"/>
      <c r="L70" s="295">
        <v>0</v>
      </c>
      <c r="M70" s="296"/>
      <c r="N70" s="297"/>
    </row>
    <row r="71" spans="1:14" x14ac:dyDescent="0.2">
      <c r="A71" s="298" t="s">
        <v>94</v>
      </c>
      <c r="B71" s="296"/>
      <c r="C71" s="296"/>
      <c r="D71" s="296"/>
      <c r="E71" s="296"/>
      <c r="F71" s="296"/>
      <c r="G71" s="297"/>
      <c r="H71" s="249" t="s">
        <v>386</v>
      </c>
      <c r="I71" s="295">
        <v>3312693.8</v>
      </c>
      <c r="J71" s="296"/>
      <c r="K71" s="297"/>
      <c r="L71" s="295">
        <v>0</v>
      </c>
      <c r="M71" s="296"/>
      <c r="N71" s="297"/>
    </row>
    <row r="72" spans="1:14" x14ac:dyDescent="0.2">
      <c r="A72" s="298" t="s">
        <v>4</v>
      </c>
      <c r="B72" s="296"/>
      <c r="C72" s="296"/>
      <c r="D72" s="296"/>
      <c r="E72" s="296"/>
      <c r="F72" s="296"/>
      <c r="G72" s="297"/>
      <c r="H72" s="249" t="s">
        <v>387</v>
      </c>
      <c r="I72" s="295">
        <v>82280</v>
      </c>
      <c r="J72" s="296"/>
      <c r="K72" s="297"/>
      <c r="L72" s="295">
        <v>0</v>
      </c>
      <c r="M72" s="296"/>
      <c r="N72" s="297"/>
    </row>
    <row r="73" spans="1:14" x14ac:dyDescent="0.2">
      <c r="A73" s="298" t="s">
        <v>5</v>
      </c>
      <c r="B73" s="296"/>
      <c r="C73" s="296"/>
      <c r="D73" s="296"/>
      <c r="E73" s="296"/>
      <c r="F73" s="296"/>
      <c r="G73" s="297"/>
      <c r="H73" s="249" t="s">
        <v>388</v>
      </c>
      <c r="I73" s="295">
        <v>1135236.53</v>
      </c>
      <c r="J73" s="296"/>
      <c r="K73" s="297"/>
      <c r="L73" s="295">
        <v>0</v>
      </c>
      <c r="M73" s="296"/>
      <c r="N73" s="297"/>
    </row>
    <row r="74" spans="1:14" x14ac:dyDescent="0.2">
      <c r="A74" s="298" t="s">
        <v>6</v>
      </c>
      <c r="B74" s="296"/>
      <c r="C74" s="296"/>
      <c r="D74" s="296"/>
      <c r="E74" s="296"/>
      <c r="F74" s="296"/>
      <c r="G74" s="297"/>
      <c r="H74" s="249" t="s">
        <v>550</v>
      </c>
      <c r="I74" s="295">
        <v>441270.82</v>
      </c>
      <c r="J74" s="296"/>
      <c r="K74" s="297"/>
      <c r="L74" s="295">
        <v>0</v>
      </c>
      <c r="M74" s="296"/>
      <c r="N74" s="297"/>
    </row>
    <row r="75" spans="1:14" x14ac:dyDescent="0.2">
      <c r="A75" s="298" t="s">
        <v>7</v>
      </c>
      <c r="B75" s="296"/>
      <c r="C75" s="296"/>
      <c r="D75" s="296"/>
      <c r="E75" s="296"/>
      <c r="F75" s="296"/>
      <c r="G75" s="297"/>
      <c r="H75" s="249" t="s">
        <v>389</v>
      </c>
      <c r="I75" s="295">
        <v>335938.02</v>
      </c>
      <c r="J75" s="296"/>
      <c r="K75" s="297"/>
      <c r="L75" s="295">
        <v>0</v>
      </c>
      <c r="M75" s="296"/>
      <c r="N75" s="297"/>
    </row>
    <row r="76" spans="1:14" x14ac:dyDescent="0.2">
      <c r="A76" s="298" t="s">
        <v>9</v>
      </c>
      <c r="B76" s="296"/>
      <c r="C76" s="296"/>
      <c r="D76" s="296"/>
      <c r="E76" s="296"/>
      <c r="F76" s="296"/>
      <c r="G76" s="297"/>
      <c r="H76" s="249" t="s">
        <v>551</v>
      </c>
      <c r="I76" s="295">
        <v>114325.1</v>
      </c>
      <c r="J76" s="296"/>
      <c r="K76" s="297"/>
      <c r="L76" s="295">
        <v>0</v>
      </c>
      <c r="M76" s="296"/>
      <c r="N76" s="297"/>
    </row>
    <row r="77" spans="1:14" x14ac:dyDescent="0.2">
      <c r="A77" s="298" t="s">
        <v>46</v>
      </c>
      <c r="B77" s="296"/>
      <c r="C77" s="296"/>
      <c r="D77" s="296"/>
      <c r="E77" s="296"/>
      <c r="F77" s="296"/>
      <c r="G77" s="297"/>
      <c r="H77" s="249" t="s">
        <v>552</v>
      </c>
      <c r="I77" s="295">
        <v>409000</v>
      </c>
      <c r="J77" s="296"/>
      <c r="K77" s="297"/>
      <c r="L77" s="295">
        <v>0</v>
      </c>
      <c r="M77" s="296"/>
      <c r="N77" s="297"/>
    </row>
    <row r="78" spans="1:14" x14ac:dyDescent="0.2">
      <c r="A78" s="298" t="s">
        <v>50</v>
      </c>
      <c r="B78" s="296"/>
      <c r="C78" s="296"/>
      <c r="D78" s="296"/>
      <c r="E78" s="296"/>
      <c r="F78" s="296"/>
      <c r="G78" s="297"/>
      <c r="H78" s="249" t="s">
        <v>553</v>
      </c>
      <c r="I78" s="295">
        <v>10000</v>
      </c>
      <c r="J78" s="296"/>
      <c r="K78" s="297"/>
      <c r="L78" s="295">
        <v>0</v>
      </c>
      <c r="M78" s="296"/>
      <c r="N78" s="297"/>
    </row>
    <row r="79" spans="1:14" x14ac:dyDescent="0.2">
      <c r="A79" s="298" t="s">
        <v>8</v>
      </c>
      <c r="B79" s="296"/>
      <c r="C79" s="296"/>
      <c r="D79" s="296"/>
      <c r="E79" s="296"/>
      <c r="F79" s="296"/>
      <c r="G79" s="297"/>
      <c r="H79" s="249" t="s">
        <v>554</v>
      </c>
      <c r="I79" s="295">
        <v>1306000</v>
      </c>
      <c r="J79" s="296"/>
      <c r="K79" s="297"/>
      <c r="L79" s="295">
        <v>0</v>
      </c>
      <c r="M79" s="296"/>
      <c r="N79" s="297"/>
    </row>
    <row r="80" spans="1:14" ht="0" hidden="1" customHeight="1" x14ac:dyDescent="0.2"/>
    <row r="81" spans="1:14" ht="1.7" customHeight="1" x14ac:dyDescent="0.2"/>
    <row r="82" spans="1:14" ht="18" customHeight="1" x14ac:dyDescent="0.2">
      <c r="A82" s="305" t="s">
        <v>44</v>
      </c>
      <c r="B82" s="296"/>
      <c r="C82" s="296"/>
      <c r="D82" s="296"/>
      <c r="E82" s="296"/>
      <c r="F82" s="296"/>
      <c r="G82" s="296"/>
      <c r="H82" s="297"/>
      <c r="I82" s="306">
        <v>42890067.380000003</v>
      </c>
      <c r="J82" s="296"/>
      <c r="K82" s="297"/>
      <c r="L82" s="306">
        <v>42890067.380000003</v>
      </c>
      <c r="M82" s="296"/>
      <c r="N82" s="297"/>
    </row>
    <row r="83" spans="1:14" ht="0" hidden="1" customHeight="1" x14ac:dyDescent="0.2"/>
    <row r="86" spans="1:14" ht="21" x14ac:dyDescent="0.45">
      <c r="A86" s="121" t="s">
        <v>166</v>
      </c>
      <c r="B86" s="121" t="s">
        <v>166</v>
      </c>
      <c r="C86" s="122"/>
      <c r="D86" s="122"/>
      <c r="E86" s="122"/>
      <c r="I86" s="112" t="s">
        <v>323</v>
      </c>
      <c r="J86" s="224"/>
      <c r="M86" s="122"/>
    </row>
    <row r="87" spans="1:14" ht="21" x14ac:dyDescent="0.45">
      <c r="A87" s="225" t="s">
        <v>165</v>
      </c>
      <c r="B87" s="55" t="s">
        <v>321</v>
      </c>
      <c r="C87" s="225"/>
      <c r="E87" s="122"/>
      <c r="G87" s="225"/>
      <c r="I87" s="123" t="s">
        <v>324</v>
      </c>
      <c r="J87" s="225"/>
      <c r="K87" s="123"/>
      <c r="M87" s="225"/>
    </row>
    <row r="88" spans="1:14" ht="21" x14ac:dyDescent="0.45">
      <c r="A88" s="224" t="s">
        <v>156</v>
      </c>
      <c r="B88" s="55" t="s">
        <v>322</v>
      </c>
      <c r="C88" s="224"/>
      <c r="E88" s="224"/>
      <c r="G88" s="225"/>
      <c r="I88" s="123" t="s">
        <v>47</v>
      </c>
      <c r="J88" s="225"/>
      <c r="K88" s="124"/>
      <c r="M88" s="122"/>
    </row>
  </sheetData>
  <mergeCells count="223">
    <mergeCell ref="A5:N5"/>
    <mergeCell ref="A82:H82"/>
    <mergeCell ref="I82:K82"/>
    <mergeCell ref="L82:N82"/>
    <mergeCell ref="A77:G77"/>
    <mergeCell ref="I77:K77"/>
    <mergeCell ref="L77:N77"/>
    <mergeCell ref="A78:G78"/>
    <mergeCell ref="I78:K78"/>
    <mergeCell ref="L78:N78"/>
    <mergeCell ref="A79:G79"/>
    <mergeCell ref="I79:K79"/>
    <mergeCell ref="L79:N79"/>
    <mergeCell ref="A74:G74"/>
    <mergeCell ref="I74:K74"/>
    <mergeCell ref="L74:N74"/>
    <mergeCell ref="A75:G75"/>
    <mergeCell ref="I75:K75"/>
    <mergeCell ref="L75:N75"/>
    <mergeCell ref="A76:G76"/>
    <mergeCell ref="I76:K76"/>
    <mergeCell ref="L76:N76"/>
    <mergeCell ref="A71:G71"/>
    <mergeCell ref="I71:K71"/>
    <mergeCell ref="L71:N71"/>
    <mergeCell ref="A72:G72"/>
    <mergeCell ref="I72:K72"/>
    <mergeCell ref="L72:N72"/>
    <mergeCell ref="A73:G73"/>
    <mergeCell ref="I73:K73"/>
    <mergeCell ref="L73:N73"/>
    <mergeCell ref="A68:G68"/>
    <mergeCell ref="I68:K68"/>
    <mergeCell ref="L68:N68"/>
    <mergeCell ref="A69:G69"/>
    <mergeCell ref="I69:K69"/>
    <mergeCell ref="L69:N69"/>
    <mergeCell ref="A70:G70"/>
    <mergeCell ref="I70:K70"/>
    <mergeCell ref="L70:N70"/>
    <mergeCell ref="A65:G65"/>
    <mergeCell ref="I65:K65"/>
    <mergeCell ref="L65:N65"/>
    <mergeCell ref="A66:G66"/>
    <mergeCell ref="I66:K66"/>
    <mergeCell ref="L66:N66"/>
    <mergeCell ref="A67:G67"/>
    <mergeCell ref="I67:K67"/>
    <mergeCell ref="L67:N67"/>
    <mergeCell ref="A62:G62"/>
    <mergeCell ref="I62:K62"/>
    <mergeCell ref="L62:N62"/>
    <mergeCell ref="A63:G63"/>
    <mergeCell ref="I63:K63"/>
    <mergeCell ref="L63:N63"/>
    <mergeCell ref="A64:G64"/>
    <mergeCell ref="I64:K64"/>
    <mergeCell ref="L64:N64"/>
    <mergeCell ref="A59:G59"/>
    <mergeCell ref="I59:K59"/>
    <mergeCell ref="L59:N59"/>
    <mergeCell ref="A60:G60"/>
    <mergeCell ref="I60:K60"/>
    <mergeCell ref="L60:N60"/>
    <mergeCell ref="A61:G61"/>
    <mergeCell ref="I61:K61"/>
    <mergeCell ref="L61:N61"/>
    <mergeCell ref="A58:G58"/>
    <mergeCell ref="I58:K58"/>
    <mergeCell ref="L58:N58"/>
    <mergeCell ref="I51:K51"/>
    <mergeCell ref="I41:K41"/>
    <mergeCell ref="I53:K53"/>
    <mergeCell ref="I55:K55"/>
    <mergeCell ref="A51:G51"/>
    <mergeCell ref="A53:G53"/>
    <mergeCell ref="A55:G55"/>
    <mergeCell ref="L53:N53"/>
    <mergeCell ref="L55:N55"/>
    <mergeCell ref="A41:G41"/>
    <mergeCell ref="L44:N44"/>
    <mergeCell ref="A45:G45"/>
    <mergeCell ref="I45:K45"/>
    <mergeCell ref="I52:K52"/>
    <mergeCell ref="L52:N52"/>
    <mergeCell ref="L46:N46"/>
    <mergeCell ref="A47:G47"/>
    <mergeCell ref="I47:K47"/>
    <mergeCell ref="L47:N47"/>
    <mergeCell ref="A44:G44"/>
    <mergeCell ref="I44:K44"/>
    <mergeCell ref="A46:G46"/>
    <mergeCell ref="I46:K46"/>
    <mergeCell ref="A54:G54"/>
    <mergeCell ref="I56:K56"/>
    <mergeCell ref="L56:N56"/>
    <mergeCell ref="A50:G50"/>
    <mergeCell ref="I50:K50"/>
    <mergeCell ref="L51:N51"/>
    <mergeCell ref="A52:G52"/>
    <mergeCell ref="L50:N50"/>
    <mergeCell ref="I54:K54"/>
    <mergeCell ref="L54:N54"/>
    <mergeCell ref="A56:G56"/>
    <mergeCell ref="A57:G57"/>
    <mergeCell ref="I57:K57"/>
    <mergeCell ref="L57:N57"/>
    <mergeCell ref="A48:G48"/>
    <mergeCell ref="I48:K48"/>
    <mergeCell ref="L48:N48"/>
    <mergeCell ref="A49:G49"/>
    <mergeCell ref="I49:K49"/>
    <mergeCell ref="L49:N49"/>
    <mergeCell ref="A1:D2"/>
    <mergeCell ref="A3:N3"/>
    <mergeCell ref="A4:N4"/>
    <mergeCell ref="I12:K12"/>
    <mergeCell ref="L12:N12"/>
    <mergeCell ref="A19:G19"/>
    <mergeCell ref="I19:K19"/>
    <mergeCell ref="L19:N19"/>
    <mergeCell ref="I18:K18"/>
    <mergeCell ref="L18:N18"/>
    <mergeCell ref="I16:K16"/>
    <mergeCell ref="L16:N16"/>
    <mergeCell ref="A17:G17"/>
    <mergeCell ref="I17:K17"/>
    <mergeCell ref="A16:G16"/>
    <mergeCell ref="A18:G18"/>
    <mergeCell ref="A15:G15"/>
    <mergeCell ref="A11:G11"/>
    <mergeCell ref="A8:G8"/>
    <mergeCell ref="I8:K8"/>
    <mergeCell ref="L8:N8"/>
    <mergeCell ref="L15:N15"/>
    <mergeCell ref="A12:G12"/>
    <mergeCell ref="A10:G10"/>
    <mergeCell ref="A39:G39"/>
    <mergeCell ref="I39:K39"/>
    <mergeCell ref="L39:N39"/>
    <mergeCell ref="A40:G40"/>
    <mergeCell ref="I40:K40"/>
    <mergeCell ref="L40:N40"/>
    <mergeCell ref="L45:N45"/>
    <mergeCell ref="A42:G42"/>
    <mergeCell ref="I42:K42"/>
    <mergeCell ref="L42:N42"/>
    <mergeCell ref="A43:G43"/>
    <mergeCell ref="I43:K43"/>
    <mergeCell ref="L43:N43"/>
    <mergeCell ref="L41:N41"/>
    <mergeCell ref="A37:G37"/>
    <mergeCell ref="I37:K37"/>
    <mergeCell ref="L37:N37"/>
    <mergeCell ref="A38:G38"/>
    <mergeCell ref="I38:K38"/>
    <mergeCell ref="L38:N38"/>
    <mergeCell ref="A35:G35"/>
    <mergeCell ref="I35:K35"/>
    <mergeCell ref="L35:N35"/>
    <mergeCell ref="A36:G36"/>
    <mergeCell ref="I36:K36"/>
    <mergeCell ref="L36:N36"/>
    <mergeCell ref="A32:G32"/>
    <mergeCell ref="I32:K32"/>
    <mergeCell ref="L32:N32"/>
    <mergeCell ref="A33:G33"/>
    <mergeCell ref="I33:K33"/>
    <mergeCell ref="L33:N33"/>
    <mergeCell ref="I34:K34"/>
    <mergeCell ref="A34:G34"/>
    <mergeCell ref="L34:N34"/>
    <mergeCell ref="A30:G30"/>
    <mergeCell ref="I30:K30"/>
    <mergeCell ref="L30:N30"/>
    <mergeCell ref="A31:G31"/>
    <mergeCell ref="I31:K31"/>
    <mergeCell ref="L31:N31"/>
    <mergeCell ref="L26:N26"/>
    <mergeCell ref="A27:G27"/>
    <mergeCell ref="I27:K27"/>
    <mergeCell ref="L27:N27"/>
    <mergeCell ref="A29:G29"/>
    <mergeCell ref="I29:K29"/>
    <mergeCell ref="L29:N29"/>
    <mergeCell ref="A26:G26"/>
    <mergeCell ref="I26:K26"/>
    <mergeCell ref="A28:G28"/>
    <mergeCell ref="I28:K28"/>
    <mergeCell ref="L28:N28"/>
    <mergeCell ref="A25:G25"/>
    <mergeCell ref="I25:K25"/>
    <mergeCell ref="L25:N25"/>
    <mergeCell ref="L20:N20"/>
    <mergeCell ref="A21:G21"/>
    <mergeCell ref="I21:K21"/>
    <mergeCell ref="L21:N21"/>
    <mergeCell ref="A22:G22"/>
    <mergeCell ref="I22:K22"/>
    <mergeCell ref="L22:N22"/>
    <mergeCell ref="A24:G24"/>
    <mergeCell ref="L24:N24"/>
    <mergeCell ref="L23:N23"/>
    <mergeCell ref="I24:K24"/>
    <mergeCell ref="A20:G20"/>
    <mergeCell ref="I20:K20"/>
    <mergeCell ref="A23:G23"/>
    <mergeCell ref="I23:K23"/>
    <mergeCell ref="I10:K10"/>
    <mergeCell ref="L10:N10"/>
    <mergeCell ref="A9:G9"/>
    <mergeCell ref="I9:K9"/>
    <mergeCell ref="L9:N9"/>
    <mergeCell ref="I11:K11"/>
    <mergeCell ref="L11:N11"/>
    <mergeCell ref="L17:N17"/>
    <mergeCell ref="A13:G13"/>
    <mergeCell ref="I13:K13"/>
    <mergeCell ref="L13:N13"/>
    <mergeCell ref="A14:G14"/>
    <mergeCell ref="I14:K14"/>
    <mergeCell ref="L14:N14"/>
    <mergeCell ref="I15:K15"/>
  </mergeCells>
  <pageMargins left="0.40625" right="0.70866141732283472" top="0.15625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I9" sqref="I9"/>
    </sheetView>
  </sheetViews>
  <sheetFormatPr defaultColWidth="9.140625" defaultRowHeight="23.25" x14ac:dyDescent="0.5"/>
  <cols>
    <col min="1" max="1" width="28.140625" style="39" customWidth="1"/>
    <col min="2" max="2" width="8.85546875" style="39" bestFit="1" customWidth="1"/>
    <col min="3" max="3" width="13.7109375" style="39" customWidth="1"/>
    <col min="4" max="5" width="13.85546875" style="39" bestFit="1" customWidth="1"/>
    <col min="6" max="6" width="12.7109375" style="39" bestFit="1" customWidth="1"/>
    <col min="7" max="16384" width="9.140625" style="39"/>
  </cols>
  <sheetData>
    <row r="1" spans="1:6" x14ac:dyDescent="0.5">
      <c r="A1" s="310" t="s">
        <v>96</v>
      </c>
      <c r="B1" s="310"/>
      <c r="C1" s="310"/>
      <c r="D1" s="310"/>
      <c r="E1" s="310"/>
      <c r="F1" s="310"/>
    </row>
    <row r="2" spans="1:6" x14ac:dyDescent="0.5">
      <c r="A2" s="310" t="s">
        <v>682</v>
      </c>
      <c r="B2" s="310"/>
      <c r="C2" s="310"/>
      <c r="D2" s="310"/>
      <c r="E2" s="310"/>
      <c r="F2" s="310"/>
    </row>
    <row r="3" spans="1:6" x14ac:dyDescent="0.5">
      <c r="A3" s="46" t="s">
        <v>36</v>
      </c>
      <c r="B3" s="46" t="s">
        <v>0</v>
      </c>
      <c r="C3" s="46" t="s">
        <v>45</v>
      </c>
      <c r="D3" s="46" t="s">
        <v>37</v>
      </c>
      <c r="E3" s="46" t="s">
        <v>38</v>
      </c>
      <c r="F3" s="46" t="s">
        <v>39</v>
      </c>
    </row>
    <row r="4" spans="1:6" x14ac:dyDescent="0.5">
      <c r="A4" s="40" t="s">
        <v>40</v>
      </c>
      <c r="B4" s="41">
        <v>230102</v>
      </c>
      <c r="C4" s="42">
        <v>8463.02</v>
      </c>
      <c r="D4" s="42">
        <v>1825.12</v>
      </c>
      <c r="E4" s="42">
        <v>8463.02</v>
      </c>
      <c r="F4" s="42">
        <f t="shared" ref="F4:F12" si="0">C4+D4-E4</f>
        <v>1825.119999999999</v>
      </c>
    </row>
    <row r="5" spans="1:6" x14ac:dyDescent="0.5">
      <c r="A5" s="40" t="s">
        <v>41</v>
      </c>
      <c r="B5" s="41">
        <v>230108</v>
      </c>
      <c r="C5" s="42">
        <v>367103</v>
      </c>
      <c r="D5" s="42">
        <v>40650</v>
      </c>
      <c r="E5" s="42">
        <v>114600</v>
      </c>
      <c r="F5" s="42">
        <f t="shared" si="0"/>
        <v>293153</v>
      </c>
    </row>
    <row r="6" spans="1:6" x14ac:dyDescent="0.5">
      <c r="A6" s="40" t="s">
        <v>42</v>
      </c>
      <c r="B6" s="41">
        <v>230105</v>
      </c>
      <c r="C6" s="42">
        <v>3753.85</v>
      </c>
      <c r="D6" s="42">
        <v>708.7</v>
      </c>
      <c r="E6" s="42">
        <v>0</v>
      </c>
      <c r="F6" s="42">
        <f t="shared" si="0"/>
        <v>4462.55</v>
      </c>
    </row>
    <row r="7" spans="1:6" x14ac:dyDescent="0.5">
      <c r="A7" s="40" t="s">
        <v>97</v>
      </c>
      <c r="B7" s="41">
        <v>230106</v>
      </c>
      <c r="C7" s="42">
        <v>4504.62</v>
      </c>
      <c r="D7" s="42">
        <v>850.44</v>
      </c>
      <c r="E7" s="42">
        <v>0</v>
      </c>
      <c r="F7" s="42">
        <f t="shared" si="0"/>
        <v>5355.0599999999995</v>
      </c>
    </row>
    <row r="8" spans="1:6" x14ac:dyDescent="0.5">
      <c r="A8" s="40" t="s">
        <v>43</v>
      </c>
      <c r="B8" s="41" t="s">
        <v>2</v>
      </c>
      <c r="C8" s="42">
        <v>855870.29</v>
      </c>
      <c r="D8" s="42">
        <v>0</v>
      </c>
      <c r="E8" s="42">
        <v>0</v>
      </c>
      <c r="F8" s="42">
        <f t="shared" si="0"/>
        <v>855870.29</v>
      </c>
    </row>
    <row r="9" spans="1:6" x14ac:dyDescent="0.5">
      <c r="A9" s="40" t="s">
        <v>157</v>
      </c>
      <c r="B9" s="116">
        <v>0</v>
      </c>
      <c r="C9" s="42">
        <v>9699</v>
      </c>
      <c r="D9" s="42">
        <v>8962</v>
      </c>
      <c r="E9" s="42">
        <v>9699</v>
      </c>
      <c r="F9" s="42">
        <f t="shared" si="0"/>
        <v>8962</v>
      </c>
    </row>
    <row r="10" spans="1:6" x14ac:dyDescent="0.5">
      <c r="A10" s="40" t="s">
        <v>161</v>
      </c>
      <c r="B10" s="40"/>
      <c r="C10" s="42">
        <v>470</v>
      </c>
      <c r="D10" s="42">
        <v>3188</v>
      </c>
      <c r="E10" s="42">
        <v>0</v>
      </c>
      <c r="F10" s="42">
        <f t="shared" si="0"/>
        <v>3658</v>
      </c>
    </row>
    <row r="11" spans="1:6" x14ac:dyDescent="0.5">
      <c r="A11" s="40"/>
      <c r="B11" s="40"/>
      <c r="C11" s="42">
        <v>0</v>
      </c>
      <c r="D11" s="42">
        <v>0</v>
      </c>
      <c r="E11" s="42">
        <v>0</v>
      </c>
      <c r="F11" s="42">
        <f t="shared" si="0"/>
        <v>0</v>
      </c>
    </row>
    <row r="12" spans="1:6" x14ac:dyDescent="0.5">
      <c r="A12" s="40"/>
      <c r="B12" s="40"/>
      <c r="C12" s="42">
        <v>0</v>
      </c>
      <c r="D12" s="42">
        <v>0</v>
      </c>
      <c r="E12" s="42">
        <v>0</v>
      </c>
      <c r="F12" s="42">
        <f t="shared" si="0"/>
        <v>0</v>
      </c>
    </row>
    <row r="13" spans="1:6" ht="24" thickBot="1" x14ac:dyDescent="0.55000000000000004">
      <c r="A13" s="43" t="s">
        <v>44</v>
      </c>
      <c r="B13" s="44"/>
      <c r="C13" s="45">
        <f>SUM(C4:C12)</f>
        <v>1249863.78</v>
      </c>
      <c r="D13" s="45">
        <f>SUM(D4:D12)</f>
        <v>56184.26</v>
      </c>
      <c r="E13" s="45">
        <f>SUM(E4:E12)</f>
        <v>132762.02000000002</v>
      </c>
      <c r="F13" s="45">
        <f>SUM(F4:F12)</f>
        <v>1173286.02</v>
      </c>
    </row>
    <row r="14" spans="1:6" ht="24" thickTop="1" x14ac:dyDescent="0.5"/>
    <row r="16" spans="1:6" x14ac:dyDescent="0.5">
      <c r="A16" s="310" t="s">
        <v>56</v>
      </c>
      <c r="B16" s="310"/>
      <c r="C16" s="310"/>
      <c r="D16" s="310"/>
      <c r="E16" s="310"/>
      <c r="F16" s="310"/>
    </row>
    <row r="17" spans="1:6" x14ac:dyDescent="0.5">
      <c r="A17" s="310" t="str">
        <f>A2</f>
        <v>ประจำเดือนกุมภาพันธ์  2559</v>
      </c>
      <c r="B17" s="310"/>
      <c r="C17" s="310"/>
      <c r="D17" s="310"/>
      <c r="E17" s="310"/>
      <c r="F17" s="310"/>
    </row>
    <row r="18" spans="1:6" x14ac:dyDescent="0.5">
      <c r="A18" s="46" t="s">
        <v>36</v>
      </c>
      <c r="B18" s="46" t="s">
        <v>0</v>
      </c>
      <c r="C18" s="46" t="s">
        <v>45</v>
      </c>
      <c r="D18" s="46" t="s">
        <v>149</v>
      </c>
      <c r="E18" s="46" t="s">
        <v>51</v>
      </c>
      <c r="F18" s="46" t="s">
        <v>39</v>
      </c>
    </row>
    <row r="19" spans="1:6" x14ac:dyDescent="0.5">
      <c r="A19" s="115" t="s">
        <v>189</v>
      </c>
      <c r="B19" s="41"/>
      <c r="C19" s="42">
        <v>0</v>
      </c>
      <c r="D19" s="42">
        <f>1788300+1192200</f>
        <v>2980500</v>
      </c>
      <c r="E19" s="42">
        <f>1691100+558700+557200</f>
        <v>2807000</v>
      </c>
      <c r="F19" s="42">
        <f t="shared" ref="F19:F32" si="1">C19+D19-E19</f>
        <v>173500</v>
      </c>
    </row>
    <row r="20" spans="1:6" x14ac:dyDescent="0.5">
      <c r="A20" s="115" t="s">
        <v>135</v>
      </c>
      <c r="B20" s="41"/>
      <c r="C20" s="42">
        <v>0</v>
      </c>
      <c r="D20" s="42">
        <f>280800+280800</f>
        <v>561600</v>
      </c>
      <c r="E20" s="42">
        <f>276800+89600+89600</f>
        <v>456000</v>
      </c>
      <c r="F20" s="42">
        <f t="shared" si="1"/>
        <v>105600</v>
      </c>
    </row>
    <row r="21" spans="1:6" x14ac:dyDescent="0.5">
      <c r="A21" s="115" t="s">
        <v>136</v>
      </c>
      <c r="B21" s="41"/>
      <c r="C21" s="42">
        <v>42700</v>
      </c>
      <c r="D21" s="42">
        <f>176015+114000</f>
        <v>290015</v>
      </c>
      <c r="E21" s="42">
        <f>146016.77+54200+54200</f>
        <v>254416.77</v>
      </c>
      <c r="F21" s="42">
        <f t="shared" si="1"/>
        <v>78298.23000000001</v>
      </c>
    </row>
    <row r="22" spans="1:6" x14ac:dyDescent="0.5">
      <c r="A22" s="115" t="s">
        <v>145</v>
      </c>
      <c r="B22" s="41"/>
      <c r="C22" s="42">
        <v>6080</v>
      </c>
      <c r="D22" s="42">
        <f>234090+164210</f>
        <v>398300</v>
      </c>
      <c r="E22" s="42">
        <f>238980+79660+79660</f>
        <v>398300</v>
      </c>
      <c r="F22" s="42">
        <f t="shared" si="1"/>
        <v>6080</v>
      </c>
    </row>
    <row r="23" spans="1:6" x14ac:dyDescent="0.5">
      <c r="A23" s="115" t="s">
        <v>421</v>
      </c>
      <c r="B23" s="41"/>
      <c r="C23" s="42"/>
      <c r="D23" s="42">
        <v>17100</v>
      </c>
      <c r="E23" s="42">
        <v>17100</v>
      </c>
      <c r="F23" s="42">
        <f t="shared" ref="F23" si="2">C23+D23-E23</f>
        <v>0</v>
      </c>
    </row>
    <row r="24" spans="1:6" x14ac:dyDescent="0.5">
      <c r="A24" s="115" t="s">
        <v>146</v>
      </c>
      <c r="B24" s="40"/>
      <c r="C24" s="42">
        <v>1815</v>
      </c>
      <c r="D24" s="42">
        <f>8550+6555</f>
        <v>15105</v>
      </c>
      <c r="E24" s="42">
        <f>4872+2461+3565</f>
        <v>10898</v>
      </c>
      <c r="F24" s="42">
        <f t="shared" si="1"/>
        <v>6022</v>
      </c>
    </row>
    <row r="25" spans="1:6" x14ac:dyDescent="0.5">
      <c r="A25" s="115" t="s">
        <v>158</v>
      </c>
      <c r="B25" s="40"/>
      <c r="C25" s="42">
        <v>0</v>
      </c>
      <c r="D25" s="42">
        <v>156100</v>
      </c>
      <c r="E25" s="42">
        <v>149100</v>
      </c>
      <c r="F25" s="42">
        <f t="shared" si="1"/>
        <v>7000</v>
      </c>
    </row>
    <row r="26" spans="1:6" x14ac:dyDescent="0.5">
      <c r="A26" s="115" t="s">
        <v>420</v>
      </c>
      <c r="B26" s="40"/>
      <c r="C26" s="42">
        <v>0</v>
      </c>
      <c r="D26" s="42">
        <v>70000</v>
      </c>
      <c r="E26" s="42">
        <v>70000</v>
      </c>
      <c r="F26" s="42">
        <f t="shared" si="1"/>
        <v>0</v>
      </c>
    </row>
    <row r="27" spans="1:6" x14ac:dyDescent="0.5">
      <c r="A27" s="115"/>
      <c r="B27" s="40"/>
      <c r="C27" s="42">
        <v>0</v>
      </c>
      <c r="D27" s="42"/>
      <c r="E27" s="42"/>
      <c r="F27" s="42">
        <f t="shared" si="1"/>
        <v>0</v>
      </c>
    </row>
    <row r="28" spans="1:6" x14ac:dyDescent="0.5">
      <c r="A28" s="115"/>
      <c r="B28" s="40"/>
      <c r="C28" s="42"/>
      <c r="D28" s="42"/>
      <c r="E28" s="42"/>
      <c r="F28" s="42">
        <f t="shared" si="1"/>
        <v>0</v>
      </c>
    </row>
    <row r="29" spans="1:6" x14ac:dyDescent="0.5">
      <c r="A29" s="115"/>
      <c r="B29" s="40"/>
      <c r="C29" s="42"/>
      <c r="D29" s="42"/>
      <c r="E29" s="42"/>
      <c r="F29" s="42">
        <f t="shared" si="1"/>
        <v>0</v>
      </c>
    </row>
    <row r="30" spans="1:6" x14ac:dyDescent="0.5">
      <c r="A30" s="115"/>
      <c r="B30" s="40"/>
      <c r="C30" s="42"/>
      <c r="D30" s="42"/>
      <c r="E30" s="42"/>
      <c r="F30" s="42">
        <f t="shared" si="1"/>
        <v>0</v>
      </c>
    </row>
    <row r="31" spans="1:6" x14ac:dyDescent="0.5">
      <c r="A31" s="115"/>
      <c r="B31" s="40"/>
      <c r="C31" s="42"/>
      <c r="D31" s="42"/>
      <c r="E31" s="42"/>
      <c r="F31" s="42">
        <f t="shared" si="1"/>
        <v>0</v>
      </c>
    </row>
    <row r="32" spans="1:6" x14ac:dyDescent="0.5">
      <c r="A32" s="115"/>
      <c r="B32" s="40"/>
      <c r="C32" s="42"/>
      <c r="D32" s="42"/>
      <c r="E32" s="42"/>
      <c r="F32" s="42">
        <f t="shared" si="1"/>
        <v>0</v>
      </c>
    </row>
    <row r="33" spans="1:6" ht="24" thickBot="1" x14ac:dyDescent="0.55000000000000004">
      <c r="A33" s="43" t="s">
        <v>44</v>
      </c>
      <c r="B33" s="44"/>
      <c r="C33" s="45">
        <f>SUM(C19:C32)</f>
        <v>50595</v>
      </c>
      <c r="D33" s="45">
        <f>SUM(D19:D32)</f>
        <v>4488720</v>
      </c>
      <c r="E33" s="45">
        <f>SUM(E19:E32)</f>
        <v>4162814.77</v>
      </c>
      <c r="F33" s="45">
        <f>SUM(F19:F30)</f>
        <v>376500.23</v>
      </c>
    </row>
    <row r="34" spans="1:6" ht="24" thickTop="1" x14ac:dyDescent="0.5"/>
    <row r="35" spans="1:6" x14ac:dyDescent="0.5">
      <c r="A35" s="310" t="s">
        <v>325</v>
      </c>
      <c r="B35" s="310"/>
      <c r="C35" s="310"/>
      <c r="D35" s="310"/>
      <c r="E35" s="310"/>
      <c r="F35" s="310"/>
    </row>
    <row r="36" spans="1:6" x14ac:dyDescent="0.5">
      <c r="A36" s="307" t="s">
        <v>36</v>
      </c>
      <c r="B36" s="308"/>
      <c r="C36" s="308"/>
      <c r="D36" s="309"/>
      <c r="E36" s="46" t="s">
        <v>20</v>
      </c>
      <c r="F36" s="46" t="s">
        <v>44</v>
      </c>
    </row>
    <row r="37" spans="1:6" x14ac:dyDescent="0.5">
      <c r="A37" s="172" t="s">
        <v>326</v>
      </c>
      <c r="B37" s="173"/>
      <c r="C37" s="164"/>
      <c r="D37" s="174"/>
      <c r="E37" s="166">
        <f>5500+282070+12505+11115+12134</f>
        <v>323324</v>
      </c>
      <c r="F37" s="167"/>
    </row>
    <row r="38" spans="1:6" x14ac:dyDescent="0.5">
      <c r="A38" s="175" t="s">
        <v>397</v>
      </c>
      <c r="B38" s="176"/>
      <c r="C38" s="188"/>
      <c r="D38" s="189"/>
      <c r="E38" s="168">
        <f>2710+2162+2461+3565</f>
        <v>10898</v>
      </c>
      <c r="F38" s="169"/>
    </row>
    <row r="39" spans="1:6" x14ac:dyDescent="0.5">
      <c r="A39" s="175" t="s">
        <v>327</v>
      </c>
      <c r="B39" s="176"/>
      <c r="C39" s="177"/>
      <c r="D39" s="178"/>
      <c r="E39" s="168">
        <f>564700+564900+561500+558700+557200</f>
        <v>2807000</v>
      </c>
      <c r="F39" s="169"/>
    </row>
    <row r="40" spans="1:6" x14ac:dyDescent="0.5">
      <c r="A40" s="175" t="s">
        <v>328</v>
      </c>
      <c r="B40" s="176"/>
      <c r="C40" s="176"/>
      <c r="D40" s="179"/>
      <c r="E40" s="42">
        <f>93600+93600+89600+89600+89600</f>
        <v>456000</v>
      </c>
      <c r="F40" s="169"/>
    </row>
    <row r="41" spans="1:6" ht="25.5" x14ac:dyDescent="0.65">
      <c r="A41" s="175" t="s">
        <v>424</v>
      </c>
      <c r="B41" s="176"/>
      <c r="C41" s="176"/>
      <c r="D41" s="179"/>
      <c r="E41" s="183">
        <v>70000</v>
      </c>
      <c r="F41" s="170">
        <f>SUM(E37:E41)</f>
        <v>3667222</v>
      </c>
    </row>
    <row r="42" spans="1:6" x14ac:dyDescent="0.5">
      <c r="A42" s="175"/>
      <c r="B42" s="176"/>
      <c r="C42" s="176"/>
      <c r="D42" s="179"/>
      <c r="E42" s="40"/>
      <c r="F42" s="40"/>
    </row>
    <row r="43" spans="1:6" x14ac:dyDescent="0.5">
      <c r="A43" s="175" t="s">
        <v>329</v>
      </c>
      <c r="B43" s="176"/>
      <c r="C43" s="176"/>
      <c r="D43" s="179"/>
      <c r="E43" s="42">
        <f>492235+508358.85+491027+653976.18-10000+507280</f>
        <v>2642877.0300000003</v>
      </c>
      <c r="F43" s="42"/>
    </row>
    <row r="44" spans="1:6" x14ac:dyDescent="0.5">
      <c r="A44" s="175" t="s">
        <v>330</v>
      </c>
      <c r="B44" s="176"/>
      <c r="C44" s="176"/>
      <c r="D44" s="179"/>
      <c r="E44" s="42">
        <f>79660+79660+79660+79660+79660</f>
        <v>398300</v>
      </c>
      <c r="F44" s="42"/>
    </row>
    <row r="45" spans="1:6" x14ac:dyDescent="0.5">
      <c r="A45" s="175" t="s">
        <v>423</v>
      </c>
      <c r="B45" s="176"/>
      <c r="C45" s="176"/>
      <c r="D45" s="179"/>
      <c r="E45" s="42">
        <f>54200+43200.67+48616.1+54200+54200</f>
        <v>254416.77</v>
      </c>
      <c r="F45" s="42"/>
    </row>
    <row r="46" spans="1:6" ht="25.5" x14ac:dyDescent="0.65">
      <c r="A46" s="175" t="s">
        <v>422</v>
      </c>
      <c r="B46" s="176"/>
      <c r="C46" s="176"/>
      <c r="D46" s="179"/>
      <c r="E46" s="183">
        <v>17100</v>
      </c>
      <c r="F46" s="42">
        <f>SUM(E43:E46)</f>
        <v>3312693.8000000003</v>
      </c>
    </row>
    <row r="47" spans="1:6" x14ac:dyDescent="0.5">
      <c r="A47" s="175"/>
      <c r="B47" s="176"/>
      <c r="C47" s="176"/>
      <c r="D47" s="179"/>
      <c r="E47" s="42"/>
      <c r="F47" s="42"/>
    </row>
    <row r="48" spans="1:6" x14ac:dyDescent="0.5">
      <c r="A48" s="175"/>
      <c r="B48" s="176"/>
      <c r="C48" s="176"/>
      <c r="D48" s="179"/>
      <c r="E48" s="42"/>
      <c r="F48" s="42"/>
    </row>
    <row r="49" spans="1:6" x14ac:dyDescent="0.5">
      <c r="A49" s="175" t="s">
        <v>398</v>
      </c>
      <c r="B49" s="176"/>
      <c r="C49" s="176"/>
      <c r="D49" s="179"/>
      <c r="E49" s="42">
        <f>49877+241078.82+1215</f>
        <v>292170.82</v>
      </c>
      <c r="F49" s="42"/>
    </row>
    <row r="50" spans="1:6" ht="25.5" x14ac:dyDescent="0.65">
      <c r="A50" s="175" t="s">
        <v>399</v>
      </c>
      <c r="B50" s="176"/>
      <c r="C50" s="176"/>
      <c r="D50" s="179"/>
      <c r="E50" s="183">
        <v>149100</v>
      </c>
      <c r="F50" s="42">
        <f>SUM(E49:E50)</f>
        <v>441270.82</v>
      </c>
    </row>
    <row r="51" spans="1:6" x14ac:dyDescent="0.5">
      <c r="A51" s="175"/>
      <c r="B51" s="176"/>
      <c r="C51" s="176"/>
      <c r="D51" s="179"/>
      <c r="E51" s="42"/>
      <c r="F51" s="42"/>
    </row>
    <row r="52" spans="1:6" x14ac:dyDescent="0.5">
      <c r="A52" s="175"/>
      <c r="B52" s="176"/>
      <c r="C52" s="176"/>
      <c r="D52" s="179"/>
      <c r="E52" s="42"/>
      <c r="F52" s="42"/>
    </row>
    <row r="53" spans="1:6" x14ac:dyDescent="0.5">
      <c r="A53" s="175"/>
      <c r="B53" s="176"/>
      <c r="C53" s="176"/>
      <c r="D53" s="179"/>
      <c r="E53" s="42"/>
      <c r="F53" s="42"/>
    </row>
    <row r="54" spans="1:6" x14ac:dyDescent="0.5">
      <c r="A54" s="180"/>
      <c r="B54" s="181"/>
      <c r="C54" s="181"/>
      <c r="D54" s="182"/>
      <c r="E54" s="171"/>
      <c r="F54" s="171"/>
    </row>
    <row r="55" spans="1:6" x14ac:dyDescent="0.5">
      <c r="E55" s="165"/>
      <c r="F55" s="165"/>
    </row>
    <row r="56" spans="1:6" x14ac:dyDescent="0.5">
      <c r="E56" s="165"/>
      <c r="F56" s="165"/>
    </row>
  </sheetData>
  <mergeCells count="6">
    <mergeCell ref="A36:D36"/>
    <mergeCell ref="A35:F35"/>
    <mergeCell ref="A1:F1"/>
    <mergeCell ref="A2:F2"/>
    <mergeCell ref="A16:F16"/>
    <mergeCell ref="A17:F17"/>
  </mergeCells>
  <pageMargins left="0.75" right="0.43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opLeftCell="A16" workbookViewId="0">
      <selection activeCell="C28" sqref="C28"/>
    </sheetView>
  </sheetViews>
  <sheetFormatPr defaultColWidth="9.140625" defaultRowHeight="21" x14ac:dyDescent="0.45"/>
  <cols>
    <col min="1" max="1" width="9.140625" style="67"/>
    <col min="2" max="2" width="34.28515625" style="67" customWidth="1"/>
    <col min="3" max="3" width="11.5703125" style="70" customWidth="1"/>
    <col min="4" max="5" width="12.85546875" style="67" bestFit="1" customWidth="1"/>
    <col min="6" max="6" width="7.7109375" style="67" customWidth="1"/>
    <col min="7" max="7" width="13.140625" style="67" customWidth="1"/>
    <col min="8" max="8" width="9.140625" style="67"/>
    <col min="9" max="9" width="12" style="67" bestFit="1" customWidth="1"/>
    <col min="10" max="257" width="9.140625" style="67"/>
    <col min="258" max="258" width="34.28515625" style="67" customWidth="1"/>
    <col min="259" max="259" width="11.5703125" style="67" customWidth="1"/>
    <col min="260" max="261" width="12.85546875" style="67" bestFit="1" customWidth="1"/>
    <col min="262" max="262" width="7.7109375" style="67" customWidth="1"/>
    <col min="263" max="263" width="13.140625" style="67" customWidth="1"/>
    <col min="264" max="264" width="9.140625" style="67"/>
    <col min="265" max="265" width="12" style="67" bestFit="1" customWidth="1"/>
    <col min="266" max="513" width="9.140625" style="67"/>
    <col min="514" max="514" width="34.28515625" style="67" customWidth="1"/>
    <col min="515" max="515" width="11.5703125" style="67" customWidth="1"/>
    <col min="516" max="517" width="12.85546875" style="67" bestFit="1" customWidth="1"/>
    <col min="518" max="518" width="7.7109375" style="67" customWidth="1"/>
    <col min="519" max="519" width="13.140625" style="67" customWidth="1"/>
    <col min="520" max="520" width="9.140625" style="67"/>
    <col min="521" max="521" width="12" style="67" bestFit="1" customWidth="1"/>
    <col min="522" max="769" width="9.140625" style="67"/>
    <col min="770" max="770" width="34.28515625" style="67" customWidth="1"/>
    <col min="771" max="771" width="11.5703125" style="67" customWidth="1"/>
    <col min="772" max="773" width="12.85546875" style="67" bestFit="1" customWidth="1"/>
    <col min="774" max="774" width="7.7109375" style="67" customWidth="1"/>
    <col min="775" max="775" width="13.140625" style="67" customWidth="1"/>
    <col min="776" max="776" width="9.140625" style="67"/>
    <col min="777" max="777" width="12" style="67" bestFit="1" customWidth="1"/>
    <col min="778" max="1025" width="9.140625" style="67"/>
    <col min="1026" max="1026" width="34.28515625" style="67" customWidth="1"/>
    <col min="1027" max="1027" width="11.5703125" style="67" customWidth="1"/>
    <col min="1028" max="1029" width="12.85546875" style="67" bestFit="1" customWidth="1"/>
    <col min="1030" max="1030" width="7.7109375" style="67" customWidth="1"/>
    <col min="1031" max="1031" width="13.140625" style="67" customWidth="1"/>
    <col min="1032" max="1032" width="9.140625" style="67"/>
    <col min="1033" max="1033" width="12" style="67" bestFit="1" customWidth="1"/>
    <col min="1034" max="1281" width="9.140625" style="67"/>
    <col min="1282" max="1282" width="34.28515625" style="67" customWidth="1"/>
    <col min="1283" max="1283" width="11.5703125" style="67" customWidth="1"/>
    <col min="1284" max="1285" width="12.85546875" style="67" bestFit="1" customWidth="1"/>
    <col min="1286" max="1286" width="7.7109375" style="67" customWidth="1"/>
    <col min="1287" max="1287" width="13.140625" style="67" customWidth="1"/>
    <col min="1288" max="1288" width="9.140625" style="67"/>
    <col min="1289" max="1289" width="12" style="67" bestFit="1" customWidth="1"/>
    <col min="1290" max="1537" width="9.140625" style="67"/>
    <col min="1538" max="1538" width="34.28515625" style="67" customWidth="1"/>
    <col min="1539" max="1539" width="11.5703125" style="67" customWidth="1"/>
    <col min="1540" max="1541" width="12.85546875" style="67" bestFit="1" customWidth="1"/>
    <col min="1542" max="1542" width="7.7109375" style="67" customWidth="1"/>
    <col min="1543" max="1543" width="13.140625" style="67" customWidth="1"/>
    <col min="1544" max="1544" width="9.140625" style="67"/>
    <col min="1545" max="1545" width="12" style="67" bestFit="1" customWidth="1"/>
    <col min="1546" max="1793" width="9.140625" style="67"/>
    <col min="1794" max="1794" width="34.28515625" style="67" customWidth="1"/>
    <col min="1795" max="1795" width="11.5703125" style="67" customWidth="1"/>
    <col min="1796" max="1797" width="12.85546875" style="67" bestFit="1" customWidth="1"/>
    <col min="1798" max="1798" width="7.7109375" style="67" customWidth="1"/>
    <col min="1799" max="1799" width="13.140625" style="67" customWidth="1"/>
    <col min="1800" max="1800" width="9.140625" style="67"/>
    <col min="1801" max="1801" width="12" style="67" bestFit="1" customWidth="1"/>
    <col min="1802" max="2049" width="9.140625" style="67"/>
    <col min="2050" max="2050" width="34.28515625" style="67" customWidth="1"/>
    <col min="2051" max="2051" width="11.5703125" style="67" customWidth="1"/>
    <col min="2052" max="2053" width="12.85546875" style="67" bestFit="1" customWidth="1"/>
    <col min="2054" max="2054" width="7.7109375" style="67" customWidth="1"/>
    <col min="2055" max="2055" width="13.140625" style="67" customWidth="1"/>
    <col min="2056" max="2056" width="9.140625" style="67"/>
    <col min="2057" max="2057" width="12" style="67" bestFit="1" customWidth="1"/>
    <col min="2058" max="2305" width="9.140625" style="67"/>
    <col min="2306" max="2306" width="34.28515625" style="67" customWidth="1"/>
    <col min="2307" max="2307" width="11.5703125" style="67" customWidth="1"/>
    <col min="2308" max="2309" width="12.85546875" style="67" bestFit="1" customWidth="1"/>
    <col min="2310" max="2310" width="7.7109375" style="67" customWidth="1"/>
    <col min="2311" max="2311" width="13.140625" style="67" customWidth="1"/>
    <col min="2312" max="2312" width="9.140625" style="67"/>
    <col min="2313" max="2313" width="12" style="67" bestFit="1" customWidth="1"/>
    <col min="2314" max="2561" width="9.140625" style="67"/>
    <col min="2562" max="2562" width="34.28515625" style="67" customWidth="1"/>
    <col min="2563" max="2563" width="11.5703125" style="67" customWidth="1"/>
    <col min="2564" max="2565" width="12.85546875" style="67" bestFit="1" customWidth="1"/>
    <col min="2566" max="2566" width="7.7109375" style="67" customWidth="1"/>
    <col min="2567" max="2567" width="13.140625" style="67" customWidth="1"/>
    <col min="2568" max="2568" width="9.140625" style="67"/>
    <col min="2569" max="2569" width="12" style="67" bestFit="1" customWidth="1"/>
    <col min="2570" max="2817" width="9.140625" style="67"/>
    <col min="2818" max="2818" width="34.28515625" style="67" customWidth="1"/>
    <col min="2819" max="2819" width="11.5703125" style="67" customWidth="1"/>
    <col min="2820" max="2821" width="12.85546875" style="67" bestFit="1" customWidth="1"/>
    <col min="2822" max="2822" width="7.7109375" style="67" customWidth="1"/>
    <col min="2823" max="2823" width="13.140625" style="67" customWidth="1"/>
    <col min="2824" max="2824" width="9.140625" style="67"/>
    <col min="2825" max="2825" width="12" style="67" bestFit="1" customWidth="1"/>
    <col min="2826" max="3073" width="9.140625" style="67"/>
    <col min="3074" max="3074" width="34.28515625" style="67" customWidth="1"/>
    <col min="3075" max="3075" width="11.5703125" style="67" customWidth="1"/>
    <col min="3076" max="3077" width="12.85546875" style="67" bestFit="1" customWidth="1"/>
    <col min="3078" max="3078" width="7.7109375" style="67" customWidth="1"/>
    <col min="3079" max="3079" width="13.140625" style="67" customWidth="1"/>
    <col min="3080" max="3080" width="9.140625" style="67"/>
    <col min="3081" max="3081" width="12" style="67" bestFit="1" customWidth="1"/>
    <col min="3082" max="3329" width="9.140625" style="67"/>
    <col min="3330" max="3330" width="34.28515625" style="67" customWidth="1"/>
    <col min="3331" max="3331" width="11.5703125" style="67" customWidth="1"/>
    <col min="3332" max="3333" width="12.85546875" style="67" bestFit="1" customWidth="1"/>
    <col min="3334" max="3334" width="7.7109375" style="67" customWidth="1"/>
    <col min="3335" max="3335" width="13.140625" style="67" customWidth="1"/>
    <col min="3336" max="3336" width="9.140625" style="67"/>
    <col min="3337" max="3337" width="12" style="67" bestFit="1" customWidth="1"/>
    <col min="3338" max="3585" width="9.140625" style="67"/>
    <col min="3586" max="3586" width="34.28515625" style="67" customWidth="1"/>
    <col min="3587" max="3587" width="11.5703125" style="67" customWidth="1"/>
    <col min="3588" max="3589" width="12.85546875" style="67" bestFit="1" customWidth="1"/>
    <col min="3590" max="3590" width="7.7109375" style="67" customWidth="1"/>
    <col min="3591" max="3591" width="13.140625" style="67" customWidth="1"/>
    <col min="3592" max="3592" width="9.140625" style="67"/>
    <col min="3593" max="3593" width="12" style="67" bestFit="1" customWidth="1"/>
    <col min="3594" max="3841" width="9.140625" style="67"/>
    <col min="3842" max="3842" width="34.28515625" style="67" customWidth="1"/>
    <col min="3843" max="3843" width="11.5703125" style="67" customWidth="1"/>
    <col min="3844" max="3845" width="12.85546875" style="67" bestFit="1" customWidth="1"/>
    <col min="3846" max="3846" width="7.7109375" style="67" customWidth="1"/>
    <col min="3847" max="3847" width="13.140625" style="67" customWidth="1"/>
    <col min="3848" max="3848" width="9.140625" style="67"/>
    <col min="3849" max="3849" width="12" style="67" bestFit="1" customWidth="1"/>
    <col min="3850" max="4097" width="9.140625" style="67"/>
    <col min="4098" max="4098" width="34.28515625" style="67" customWidth="1"/>
    <col min="4099" max="4099" width="11.5703125" style="67" customWidth="1"/>
    <col min="4100" max="4101" width="12.85546875" style="67" bestFit="1" customWidth="1"/>
    <col min="4102" max="4102" width="7.7109375" style="67" customWidth="1"/>
    <col min="4103" max="4103" width="13.140625" style="67" customWidth="1"/>
    <col min="4104" max="4104" width="9.140625" style="67"/>
    <col min="4105" max="4105" width="12" style="67" bestFit="1" customWidth="1"/>
    <col min="4106" max="4353" width="9.140625" style="67"/>
    <col min="4354" max="4354" width="34.28515625" style="67" customWidth="1"/>
    <col min="4355" max="4355" width="11.5703125" style="67" customWidth="1"/>
    <col min="4356" max="4357" width="12.85546875" style="67" bestFit="1" customWidth="1"/>
    <col min="4358" max="4358" width="7.7109375" style="67" customWidth="1"/>
    <col min="4359" max="4359" width="13.140625" style="67" customWidth="1"/>
    <col min="4360" max="4360" width="9.140625" style="67"/>
    <col min="4361" max="4361" width="12" style="67" bestFit="1" customWidth="1"/>
    <col min="4362" max="4609" width="9.140625" style="67"/>
    <col min="4610" max="4610" width="34.28515625" style="67" customWidth="1"/>
    <col min="4611" max="4611" width="11.5703125" style="67" customWidth="1"/>
    <col min="4612" max="4613" width="12.85546875" style="67" bestFit="1" customWidth="1"/>
    <col min="4614" max="4614" width="7.7109375" style="67" customWidth="1"/>
    <col min="4615" max="4615" width="13.140625" style="67" customWidth="1"/>
    <col min="4616" max="4616" width="9.140625" style="67"/>
    <col min="4617" max="4617" width="12" style="67" bestFit="1" customWidth="1"/>
    <col min="4618" max="4865" width="9.140625" style="67"/>
    <col min="4866" max="4866" width="34.28515625" style="67" customWidth="1"/>
    <col min="4867" max="4867" width="11.5703125" style="67" customWidth="1"/>
    <col min="4868" max="4869" width="12.85546875" style="67" bestFit="1" customWidth="1"/>
    <col min="4870" max="4870" width="7.7109375" style="67" customWidth="1"/>
    <col min="4871" max="4871" width="13.140625" style="67" customWidth="1"/>
    <col min="4872" max="4872" width="9.140625" style="67"/>
    <col min="4873" max="4873" width="12" style="67" bestFit="1" customWidth="1"/>
    <col min="4874" max="5121" width="9.140625" style="67"/>
    <col min="5122" max="5122" width="34.28515625" style="67" customWidth="1"/>
    <col min="5123" max="5123" width="11.5703125" style="67" customWidth="1"/>
    <col min="5124" max="5125" width="12.85546875" style="67" bestFit="1" customWidth="1"/>
    <col min="5126" max="5126" width="7.7109375" style="67" customWidth="1"/>
    <col min="5127" max="5127" width="13.140625" style="67" customWidth="1"/>
    <col min="5128" max="5128" width="9.140625" style="67"/>
    <col min="5129" max="5129" width="12" style="67" bestFit="1" customWidth="1"/>
    <col min="5130" max="5377" width="9.140625" style="67"/>
    <col min="5378" max="5378" width="34.28515625" style="67" customWidth="1"/>
    <col min="5379" max="5379" width="11.5703125" style="67" customWidth="1"/>
    <col min="5380" max="5381" width="12.85546875" style="67" bestFit="1" customWidth="1"/>
    <col min="5382" max="5382" width="7.7109375" style="67" customWidth="1"/>
    <col min="5383" max="5383" width="13.140625" style="67" customWidth="1"/>
    <col min="5384" max="5384" width="9.140625" style="67"/>
    <col min="5385" max="5385" width="12" style="67" bestFit="1" customWidth="1"/>
    <col min="5386" max="5633" width="9.140625" style="67"/>
    <col min="5634" max="5634" width="34.28515625" style="67" customWidth="1"/>
    <col min="5635" max="5635" width="11.5703125" style="67" customWidth="1"/>
    <col min="5636" max="5637" width="12.85546875" style="67" bestFit="1" customWidth="1"/>
    <col min="5638" max="5638" width="7.7109375" style="67" customWidth="1"/>
    <col min="5639" max="5639" width="13.140625" style="67" customWidth="1"/>
    <col min="5640" max="5640" width="9.140625" style="67"/>
    <col min="5641" max="5641" width="12" style="67" bestFit="1" customWidth="1"/>
    <col min="5642" max="5889" width="9.140625" style="67"/>
    <col min="5890" max="5890" width="34.28515625" style="67" customWidth="1"/>
    <col min="5891" max="5891" width="11.5703125" style="67" customWidth="1"/>
    <col min="5892" max="5893" width="12.85546875" style="67" bestFit="1" customWidth="1"/>
    <col min="5894" max="5894" width="7.7109375" style="67" customWidth="1"/>
    <col min="5895" max="5895" width="13.140625" style="67" customWidth="1"/>
    <col min="5896" max="5896" width="9.140625" style="67"/>
    <col min="5897" max="5897" width="12" style="67" bestFit="1" customWidth="1"/>
    <col min="5898" max="6145" width="9.140625" style="67"/>
    <col min="6146" max="6146" width="34.28515625" style="67" customWidth="1"/>
    <col min="6147" max="6147" width="11.5703125" style="67" customWidth="1"/>
    <col min="6148" max="6149" width="12.85546875" style="67" bestFit="1" customWidth="1"/>
    <col min="6150" max="6150" width="7.7109375" style="67" customWidth="1"/>
    <col min="6151" max="6151" width="13.140625" style="67" customWidth="1"/>
    <col min="6152" max="6152" width="9.140625" style="67"/>
    <col min="6153" max="6153" width="12" style="67" bestFit="1" customWidth="1"/>
    <col min="6154" max="6401" width="9.140625" style="67"/>
    <col min="6402" max="6402" width="34.28515625" style="67" customWidth="1"/>
    <col min="6403" max="6403" width="11.5703125" style="67" customWidth="1"/>
    <col min="6404" max="6405" width="12.85546875" style="67" bestFit="1" customWidth="1"/>
    <col min="6406" max="6406" width="7.7109375" style="67" customWidth="1"/>
    <col min="6407" max="6407" width="13.140625" style="67" customWidth="1"/>
    <col min="6408" max="6408" width="9.140625" style="67"/>
    <col min="6409" max="6409" width="12" style="67" bestFit="1" customWidth="1"/>
    <col min="6410" max="6657" width="9.140625" style="67"/>
    <col min="6658" max="6658" width="34.28515625" style="67" customWidth="1"/>
    <col min="6659" max="6659" width="11.5703125" style="67" customWidth="1"/>
    <col min="6660" max="6661" width="12.85546875" style="67" bestFit="1" customWidth="1"/>
    <col min="6662" max="6662" width="7.7109375" style="67" customWidth="1"/>
    <col min="6663" max="6663" width="13.140625" style="67" customWidth="1"/>
    <col min="6664" max="6664" width="9.140625" style="67"/>
    <col min="6665" max="6665" width="12" style="67" bestFit="1" customWidth="1"/>
    <col min="6666" max="6913" width="9.140625" style="67"/>
    <col min="6914" max="6914" width="34.28515625" style="67" customWidth="1"/>
    <col min="6915" max="6915" width="11.5703125" style="67" customWidth="1"/>
    <col min="6916" max="6917" width="12.85546875" style="67" bestFit="1" customWidth="1"/>
    <col min="6918" max="6918" width="7.7109375" style="67" customWidth="1"/>
    <col min="6919" max="6919" width="13.140625" style="67" customWidth="1"/>
    <col min="6920" max="6920" width="9.140625" style="67"/>
    <col min="6921" max="6921" width="12" style="67" bestFit="1" customWidth="1"/>
    <col min="6922" max="7169" width="9.140625" style="67"/>
    <col min="7170" max="7170" width="34.28515625" style="67" customWidth="1"/>
    <col min="7171" max="7171" width="11.5703125" style="67" customWidth="1"/>
    <col min="7172" max="7173" width="12.85546875" style="67" bestFit="1" customWidth="1"/>
    <col min="7174" max="7174" width="7.7109375" style="67" customWidth="1"/>
    <col min="7175" max="7175" width="13.140625" style="67" customWidth="1"/>
    <col min="7176" max="7176" width="9.140625" style="67"/>
    <col min="7177" max="7177" width="12" style="67" bestFit="1" customWidth="1"/>
    <col min="7178" max="7425" width="9.140625" style="67"/>
    <col min="7426" max="7426" width="34.28515625" style="67" customWidth="1"/>
    <col min="7427" max="7427" width="11.5703125" style="67" customWidth="1"/>
    <col min="7428" max="7429" width="12.85546875" style="67" bestFit="1" customWidth="1"/>
    <col min="7430" max="7430" width="7.7109375" style="67" customWidth="1"/>
    <col min="7431" max="7431" width="13.140625" style="67" customWidth="1"/>
    <col min="7432" max="7432" width="9.140625" style="67"/>
    <col min="7433" max="7433" width="12" style="67" bestFit="1" customWidth="1"/>
    <col min="7434" max="7681" width="9.140625" style="67"/>
    <col min="7682" max="7682" width="34.28515625" style="67" customWidth="1"/>
    <col min="7683" max="7683" width="11.5703125" style="67" customWidth="1"/>
    <col min="7684" max="7685" width="12.85546875" style="67" bestFit="1" customWidth="1"/>
    <col min="7686" max="7686" width="7.7109375" style="67" customWidth="1"/>
    <col min="7687" max="7687" width="13.140625" style="67" customWidth="1"/>
    <col min="7688" max="7688" width="9.140625" style="67"/>
    <col min="7689" max="7689" width="12" style="67" bestFit="1" customWidth="1"/>
    <col min="7690" max="7937" width="9.140625" style="67"/>
    <col min="7938" max="7938" width="34.28515625" style="67" customWidth="1"/>
    <col min="7939" max="7939" width="11.5703125" style="67" customWidth="1"/>
    <col min="7940" max="7941" width="12.85546875" style="67" bestFit="1" customWidth="1"/>
    <col min="7942" max="7942" width="7.7109375" style="67" customWidth="1"/>
    <col min="7943" max="7943" width="13.140625" style="67" customWidth="1"/>
    <col min="7944" max="7944" width="9.140625" style="67"/>
    <col min="7945" max="7945" width="12" style="67" bestFit="1" customWidth="1"/>
    <col min="7946" max="8193" width="9.140625" style="67"/>
    <col min="8194" max="8194" width="34.28515625" style="67" customWidth="1"/>
    <col min="8195" max="8195" width="11.5703125" style="67" customWidth="1"/>
    <col min="8196" max="8197" width="12.85546875" style="67" bestFit="1" customWidth="1"/>
    <col min="8198" max="8198" width="7.7109375" style="67" customWidth="1"/>
    <col min="8199" max="8199" width="13.140625" style="67" customWidth="1"/>
    <col min="8200" max="8200" width="9.140625" style="67"/>
    <col min="8201" max="8201" width="12" style="67" bestFit="1" customWidth="1"/>
    <col min="8202" max="8449" width="9.140625" style="67"/>
    <col min="8450" max="8450" width="34.28515625" style="67" customWidth="1"/>
    <col min="8451" max="8451" width="11.5703125" style="67" customWidth="1"/>
    <col min="8452" max="8453" width="12.85546875" style="67" bestFit="1" customWidth="1"/>
    <col min="8454" max="8454" width="7.7109375" style="67" customWidth="1"/>
    <col min="8455" max="8455" width="13.140625" style="67" customWidth="1"/>
    <col min="8456" max="8456" width="9.140625" style="67"/>
    <col min="8457" max="8457" width="12" style="67" bestFit="1" customWidth="1"/>
    <col min="8458" max="8705" width="9.140625" style="67"/>
    <col min="8706" max="8706" width="34.28515625" style="67" customWidth="1"/>
    <col min="8707" max="8707" width="11.5703125" style="67" customWidth="1"/>
    <col min="8708" max="8709" width="12.85546875" style="67" bestFit="1" customWidth="1"/>
    <col min="8710" max="8710" width="7.7109375" style="67" customWidth="1"/>
    <col min="8711" max="8711" width="13.140625" style="67" customWidth="1"/>
    <col min="8712" max="8712" width="9.140625" style="67"/>
    <col min="8713" max="8713" width="12" style="67" bestFit="1" customWidth="1"/>
    <col min="8714" max="8961" width="9.140625" style="67"/>
    <col min="8962" max="8962" width="34.28515625" style="67" customWidth="1"/>
    <col min="8963" max="8963" width="11.5703125" style="67" customWidth="1"/>
    <col min="8964" max="8965" width="12.85546875" style="67" bestFit="1" customWidth="1"/>
    <col min="8966" max="8966" width="7.7109375" style="67" customWidth="1"/>
    <col min="8967" max="8967" width="13.140625" style="67" customWidth="1"/>
    <col min="8968" max="8968" width="9.140625" style="67"/>
    <col min="8969" max="8969" width="12" style="67" bestFit="1" customWidth="1"/>
    <col min="8970" max="9217" width="9.140625" style="67"/>
    <col min="9218" max="9218" width="34.28515625" style="67" customWidth="1"/>
    <col min="9219" max="9219" width="11.5703125" style="67" customWidth="1"/>
    <col min="9220" max="9221" width="12.85546875" style="67" bestFit="1" customWidth="1"/>
    <col min="9222" max="9222" width="7.7109375" style="67" customWidth="1"/>
    <col min="9223" max="9223" width="13.140625" style="67" customWidth="1"/>
    <col min="9224" max="9224" width="9.140625" style="67"/>
    <col min="9225" max="9225" width="12" style="67" bestFit="1" customWidth="1"/>
    <col min="9226" max="9473" width="9.140625" style="67"/>
    <col min="9474" max="9474" width="34.28515625" style="67" customWidth="1"/>
    <col min="9475" max="9475" width="11.5703125" style="67" customWidth="1"/>
    <col min="9476" max="9477" width="12.85546875" style="67" bestFit="1" customWidth="1"/>
    <col min="9478" max="9478" width="7.7109375" style="67" customWidth="1"/>
    <col min="9479" max="9479" width="13.140625" style="67" customWidth="1"/>
    <col min="9480" max="9480" width="9.140625" style="67"/>
    <col min="9481" max="9481" width="12" style="67" bestFit="1" customWidth="1"/>
    <col min="9482" max="9729" width="9.140625" style="67"/>
    <col min="9730" max="9730" width="34.28515625" style="67" customWidth="1"/>
    <col min="9731" max="9731" width="11.5703125" style="67" customWidth="1"/>
    <col min="9732" max="9733" width="12.85546875" style="67" bestFit="1" customWidth="1"/>
    <col min="9734" max="9734" width="7.7109375" style="67" customWidth="1"/>
    <col min="9735" max="9735" width="13.140625" style="67" customWidth="1"/>
    <col min="9736" max="9736" width="9.140625" style="67"/>
    <col min="9737" max="9737" width="12" style="67" bestFit="1" customWidth="1"/>
    <col min="9738" max="9985" width="9.140625" style="67"/>
    <col min="9986" max="9986" width="34.28515625" style="67" customWidth="1"/>
    <col min="9987" max="9987" width="11.5703125" style="67" customWidth="1"/>
    <col min="9988" max="9989" width="12.85546875" style="67" bestFit="1" customWidth="1"/>
    <col min="9990" max="9990" width="7.7109375" style="67" customWidth="1"/>
    <col min="9991" max="9991" width="13.140625" style="67" customWidth="1"/>
    <col min="9992" max="9992" width="9.140625" style="67"/>
    <col min="9993" max="9993" width="12" style="67" bestFit="1" customWidth="1"/>
    <col min="9994" max="10241" width="9.140625" style="67"/>
    <col min="10242" max="10242" width="34.28515625" style="67" customWidth="1"/>
    <col min="10243" max="10243" width="11.5703125" style="67" customWidth="1"/>
    <col min="10244" max="10245" width="12.85546875" style="67" bestFit="1" customWidth="1"/>
    <col min="10246" max="10246" width="7.7109375" style="67" customWidth="1"/>
    <col min="10247" max="10247" width="13.140625" style="67" customWidth="1"/>
    <col min="10248" max="10248" width="9.140625" style="67"/>
    <col min="10249" max="10249" width="12" style="67" bestFit="1" customWidth="1"/>
    <col min="10250" max="10497" width="9.140625" style="67"/>
    <col min="10498" max="10498" width="34.28515625" style="67" customWidth="1"/>
    <col min="10499" max="10499" width="11.5703125" style="67" customWidth="1"/>
    <col min="10500" max="10501" width="12.85546875" style="67" bestFit="1" customWidth="1"/>
    <col min="10502" max="10502" width="7.7109375" style="67" customWidth="1"/>
    <col min="10503" max="10503" width="13.140625" style="67" customWidth="1"/>
    <col min="10504" max="10504" width="9.140625" style="67"/>
    <col min="10505" max="10505" width="12" style="67" bestFit="1" customWidth="1"/>
    <col min="10506" max="10753" width="9.140625" style="67"/>
    <col min="10754" max="10754" width="34.28515625" style="67" customWidth="1"/>
    <col min="10755" max="10755" width="11.5703125" style="67" customWidth="1"/>
    <col min="10756" max="10757" width="12.85546875" style="67" bestFit="1" customWidth="1"/>
    <col min="10758" max="10758" width="7.7109375" style="67" customWidth="1"/>
    <col min="10759" max="10759" width="13.140625" style="67" customWidth="1"/>
    <col min="10760" max="10760" width="9.140625" style="67"/>
    <col min="10761" max="10761" width="12" style="67" bestFit="1" customWidth="1"/>
    <col min="10762" max="11009" width="9.140625" style="67"/>
    <col min="11010" max="11010" width="34.28515625" style="67" customWidth="1"/>
    <col min="11011" max="11011" width="11.5703125" style="67" customWidth="1"/>
    <col min="11012" max="11013" width="12.85546875" style="67" bestFit="1" customWidth="1"/>
    <col min="11014" max="11014" width="7.7109375" style="67" customWidth="1"/>
    <col min="11015" max="11015" width="13.140625" style="67" customWidth="1"/>
    <col min="11016" max="11016" width="9.140625" style="67"/>
    <col min="11017" max="11017" width="12" style="67" bestFit="1" customWidth="1"/>
    <col min="11018" max="11265" width="9.140625" style="67"/>
    <col min="11266" max="11266" width="34.28515625" style="67" customWidth="1"/>
    <col min="11267" max="11267" width="11.5703125" style="67" customWidth="1"/>
    <col min="11268" max="11269" width="12.85546875" style="67" bestFit="1" customWidth="1"/>
    <col min="11270" max="11270" width="7.7109375" style="67" customWidth="1"/>
    <col min="11271" max="11271" width="13.140625" style="67" customWidth="1"/>
    <col min="11272" max="11272" width="9.140625" style="67"/>
    <col min="11273" max="11273" width="12" style="67" bestFit="1" customWidth="1"/>
    <col min="11274" max="11521" width="9.140625" style="67"/>
    <col min="11522" max="11522" width="34.28515625" style="67" customWidth="1"/>
    <col min="11523" max="11523" width="11.5703125" style="67" customWidth="1"/>
    <col min="11524" max="11525" width="12.85546875" style="67" bestFit="1" customWidth="1"/>
    <col min="11526" max="11526" width="7.7109375" style="67" customWidth="1"/>
    <col min="11527" max="11527" width="13.140625" style="67" customWidth="1"/>
    <col min="11528" max="11528" width="9.140625" style="67"/>
    <col min="11529" max="11529" width="12" style="67" bestFit="1" customWidth="1"/>
    <col min="11530" max="11777" width="9.140625" style="67"/>
    <col min="11778" max="11778" width="34.28515625" style="67" customWidth="1"/>
    <col min="11779" max="11779" width="11.5703125" style="67" customWidth="1"/>
    <col min="11780" max="11781" width="12.85546875" style="67" bestFit="1" customWidth="1"/>
    <col min="11782" max="11782" width="7.7109375" style="67" customWidth="1"/>
    <col min="11783" max="11783" width="13.140625" style="67" customWidth="1"/>
    <col min="11784" max="11784" width="9.140625" style="67"/>
    <col min="11785" max="11785" width="12" style="67" bestFit="1" customWidth="1"/>
    <col min="11786" max="12033" width="9.140625" style="67"/>
    <col min="12034" max="12034" width="34.28515625" style="67" customWidth="1"/>
    <col min="12035" max="12035" width="11.5703125" style="67" customWidth="1"/>
    <col min="12036" max="12037" width="12.85546875" style="67" bestFit="1" customWidth="1"/>
    <col min="12038" max="12038" width="7.7109375" style="67" customWidth="1"/>
    <col min="12039" max="12039" width="13.140625" style="67" customWidth="1"/>
    <col min="12040" max="12040" width="9.140625" style="67"/>
    <col min="12041" max="12041" width="12" style="67" bestFit="1" customWidth="1"/>
    <col min="12042" max="12289" width="9.140625" style="67"/>
    <col min="12290" max="12290" width="34.28515625" style="67" customWidth="1"/>
    <col min="12291" max="12291" width="11.5703125" style="67" customWidth="1"/>
    <col min="12292" max="12293" width="12.85546875" style="67" bestFit="1" customWidth="1"/>
    <col min="12294" max="12294" width="7.7109375" style="67" customWidth="1"/>
    <col min="12295" max="12295" width="13.140625" style="67" customWidth="1"/>
    <col min="12296" max="12296" width="9.140625" style="67"/>
    <col min="12297" max="12297" width="12" style="67" bestFit="1" customWidth="1"/>
    <col min="12298" max="12545" width="9.140625" style="67"/>
    <col min="12546" max="12546" width="34.28515625" style="67" customWidth="1"/>
    <col min="12547" max="12547" width="11.5703125" style="67" customWidth="1"/>
    <col min="12548" max="12549" width="12.85546875" style="67" bestFit="1" customWidth="1"/>
    <col min="12550" max="12550" width="7.7109375" style="67" customWidth="1"/>
    <col min="12551" max="12551" width="13.140625" style="67" customWidth="1"/>
    <col min="12552" max="12552" width="9.140625" style="67"/>
    <col min="12553" max="12553" width="12" style="67" bestFit="1" customWidth="1"/>
    <col min="12554" max="12801" width="9.140625" style="67"/>
    <col min="12802" max="12802" width="34.28515625" style="67" customWidth="1"/>
    <col min="12803" max="12803" width="11.5703125" style="67" customWidth="1"/>
    <col min="12804" max="12805" width="12.85546875" style="67" bestFit="1" customWidth="1"/>
    <col min="12806" max="12806" width="7.7109375" style="67" customWidth="1"/>
    <col min="12807" max="12807" width="13.140625" style="67" customWidth="1"/>
    <col min="12808" max="12808" width="9.140625" style="67"/>
    <col min="12809" max="12809" width="12" style="67" bestFit="1" customWidth="1"/>
    <col min="12810" max="13057" width="9.140625" style="67"/>
    <col min="13058" max="13058" width="34.28515625" style="67" customWidth="1"/>
    <col min="13059" max="13059" width="11.5703125" style="67" customWidth="1"/>
    <col min="13060" max="13061" width="12.85546875" style="67" bestFit="1" customWidth="1"/>
    <col min="13062" max="13062" width="7.7109375" style="67" customWidth="1"/>
    <col min="13063" max="13063" width="13.140625" style="67" customWidth="1"/>
    <col min="13064" max="13064" width="9.140625" style="67"/>
    <col min="13065" max="13065" width="12" style="67" bestFit="1" customWidth="1"/>
    <col min="13066" max="13313" width="9.140625" style="67"/>
    <col min="13314" max="13314" width="34.28515625" style="67" customWidth="1"/>
    <col min="13315" max="13315" width="11.5703125" style="67" customWidth="1"/>
    <col min="13316" max="13317" width="12.85546875" style="67" bestFit="1" customWidth="1"/>
    <col min="13318" max="13318" width="7.7109375" style="67" customWidth="1"/>
    <col min="13319" max="13319" width="13.140625" style="67" customWidth="1"/>
    <col min="13320" max="13320" width="9.140625" style="67"/>
    <col min="13321" max="13321" width="12" style="67" bestFit="1" customWidth="1"/>
    <col min="13322" max="13569" width="9.140625" style="67"/>
    <col min="13570" max="13570" width="34.28515625" style="67" customWidth="1"/>
    <col min="13571" max="13571" width="11.5703125" style="67" customWidth="1"/>
    <col min="13572" max="13573" width="12.85546875" style="67" bestFit="1" customWidth="1"/>
    <col min="13574" max="13574" width="7.7109375" style="67" customWidth="1"/>
    <col min="13575" max="13575" width="13.140625" style="67" customWidth="1"/>
    <col min="13576" max="13576" width="9.140625" style="67"/>
    <col min="13577" max="13577" width="12" style="67" bestFit="1" customWidth="1"/>
    <col min="13578" max="13825" width="9.140625" style="67"/>
    <col min="13826" max="13826" width="34.28515625" style="67" customWidth="1"/>
    <col min="13827" max="13827" width="11.5703125" style="67" customWidth="1"/>
    <col min="13828" max="13829" width="12.85546875" style="67" bestFit="1" customWidth="1"/>
    <col min="13830" max="13830" width="7.7109375" style="67" customWidth="1"/>
    <col min="13831" max="13831" width="13.140625" style="67" customWidth="1"/>
    <col min="13832" max="13832" width="9.140625" style="67"/>
    <col min="13833" max="13833" width="12" style="67" bestFit="1" customWidth="1"/>
    <col min="13834" max="14081" width="9.140625" style="67"/>
    <col min="14082" max="14082" width="34.28515625" style="67" customWidth="1"/>
    <col min="14083" max="14083" width="11.5703125" style="67" customWidth="1"/>
    <col min="14084" max="14085" width="12.85546875" style="67" bestFit="1" customWidth="1"/>
    <col min="14086" max="14086" width="7.7109375" style="67" customWidth="1"/>
    <col min="14087" max="14087" width="13.140625" style="67" customWidth="1"/>
    <col min="14088" max="14088" width="9.140625" style="67"/>
    <col min="14089" max="14089" width="12" style="67" bestFit="1" customWidth="1"/>
    <col min="14090" max="14337" width="9.140625" style="67"/>
    <col min="14338" max="14338" width="34.28515625" style="67" customWidth="1"/>
    <col min="14339" max="14339" width="11.5703125" style="67" customWidth="1"/>
    <col min="14340" max="14341" width="12.85546875" style="67" bestFit="1" customWidth="1"/>
    <col min="14342" max="14342" width="7.7109375" style="67" customWidth="1"/>
    <col min="14343" max="14343" width="13.140625" style="67" customWidth="1"/>
    <col min="14344" max="14344" width="9.140625" style="67"/>
    <col min="14345" max="14345" width="12" style="67" bestFit="1" customWidth="1"/>
    <col min="14346" max="14593" width="9.140625" style="67"/>
    <col min="14594" max="14594" width="34.28515625" style="67" customWidth="1"/>
    <col min="14595" max="14595" width="11.5703125" style="67" customWidth="1"/>
    <col min="14596" max="14597" width="12.85546875" style="67" bestFit="1" customWidth="1"/>
    <col min="14598" max="14598" width="7.7109375" style="67" customWidth="1"/>
    <col min="14599" max="14599" width="13.140625" style="67" customWidth="1"/>
    <col min="14600" max="14600" width="9.140625" style="67"/>
    <col min="14601" max="14601" width="12" style="67" bestFit="1" customWidth="1"/>
    <col min="14602" max="14849" width="9.140625" style="67"/>
    <col min="14850" max="14850" width="34.28515625" style="67" customWidth="1"/>
    <col min="14851" max="14851" width="11.5703125" style="67" customWidth="1"/>
    <col min="14852" max="14853" width="12.85546875" style="67" bestFit="1" customWidth="1"/>
    <col min="14854" max="14854" width="7.7109375" style="67" customWidth="1"/>
    <col min="14855" max="14855" width="13.140625" style="67" customWidth="1"/>
    <col min="14856" max="14856" width="9.140625" style="67"/>
    <col min="14857" max="14857" width="12" style="67" bestFit="1" customWidth="1"/>
    <col min="14858" max="15105" width="9.140625" style="67"/>
    <col min="15106" max="15106" width="34.28515625" style="67" customWidth="1"/>
    <col min="15107" max="15107" width="11.5703125" style="67" customWidth="1"/>
    <col min="15108" max="15109" width="12.85546875" style="67" bestFit="1" customWidth="1"/>
    <col min="15110" max="15110" width="7.7109375" style="67" customWidth="1"/>
    <col min="15111" max="15111" width="13.140625" style="67" customWidth="1"/>
    <col min="15112" max="15112" width="9.140625" style="67"/>
    <col min="15113" max="15113" width="12" style="67" bestFit="1" customWidth="1"/>
    <col min="15114" max="15361" width="9.140625" style="67"/>
    <col min="15362" max="15362" width="34.28515625" style="67" customWidth="1"/>
    <col min="15363" max="15363" width="11.5703125" style="67" customWidth="1"/>
    <col min="15364" max="15365" width="12.85546875" style="67" bestFit="1" customWidth="1"/>
    <col min="15366" max="15366" width="7.7109375" style="67" customWidth="1"/>
    <col min="15367" max="15367" width="13.140625" style="67" customWidth="1"/>
    <col min="15368" max="15368" width="9.140625" style="67"/>
    <col min="15369" max="15369" width="12" style="67" bestFit="1" customWidth="1"/>
    <col min="15370" max="15617" width="9.140625" style="67"/>
    <col min="15618" max="15618" width="34.28515625" style="67" customWidth="1"/>
    <col min="15619" max="15619" width="11.5703125" style="67" customWidth="1"/>
    <col min="15620" max="15621" width="12.85546875" style="67" bestFit="1" customWidth="1"/>
    <col min="15622" max="15622" width="7.7109375" style="67" customWidth="1"/>
    <col min="15623" max="15623" width="13.140625" style="67" customWidth="1"/>
    <col min="15624" max="15624" width="9.140625" style="67"/>
    <col min="15625" max="15625" width="12" style="67" bestFit="1" customWidth="1"/>
    <col min="15626" max="15873" width="9.140625" style="67"/>
    <col min="15874" max="15874" width="34.28515625" style="67" customWidth="1"/>
    <col min="15875" max="15875" width="11.5703125" style="67" customWidth="1"/>
    <col min="15876" max="15877" width="12.85546875" style="67" bestFit="1" customWidth="1"/>
    <col min="15878" max="15878" width="7.7109375" style="67" customWidth="1"/>
    <col min="15879" max="15879" width="13.140625" style="67" customWidth="1"/>
    <col min="15880" max="15880" width="9.140625" style="67"/>
    <col min="15881" max="15881" width="12" style="67" bestFit="1" customWidth="1"/>
    <col min="15882" max="16129" width="9.140625" style="67"/>
    <col min="16130" max="16130" width="34.28515625" style="67" customWidth="1"/>
    <col min="16131" max="16131" width="11.5703125" style="67" customWidth="1"/>
    <col min="16132" max="16133" width="12.85546875" style="67" bestFit="1" customWidth="1"/>
    <col min="16134" max="16134" width="7.7109375" style="67" customWidth="1"/>
    <col min="16135" max="16135" width="13.140625" style="67" customWidth="1"/>
    <col min="16136" max="16136" width="9.140625" style="67"/>
    <col min="16137" max="16137" width="12" style="67" bestFit="1" customWidth="1"/>
    <col min="16138" max="16384" width="9.140625" style="67"/>
  </cols>
  <sheetData>
    <row r="1" spans="1:9" ht="21.75" x14ac:dyDescent="0.45">
      <c r="A1" s="317" t="s">
        <v>142</v>
      </c>
      <c r="B1" s="317"/>
      <c r="C1" s="317"/>
      <c r="D1" s="317"/>
      <c r="E1" s="317"/>
      <c r="F1" s="317"/>
      <c r="G1" s="317"/>
    </row>
    <row r="2" spans="1:9" ht="21.75" x14ac:dyDescent="0.45">
      <c r="A2" s="317" t="s">
        <v>103</v>
      </c>
      <c r="B2" s="317"/>
      <c r="C2" s="317"/>
      <c r="D2" s="317"/>
      <c r="E2" s="317"/>
      <c r="F2" s="317"/>
      <c r="G2" s="317"/>
    </row>
    <row r="3" spans="1:9" ht="21.75" x14ac:dyDescent="0.45">
      <c r="A3" s="317" t="s">
        <v>683</v>
      </c>
      <c r="B3" s="317"/>
      <c r="C3" s="317"/>
      <c r="D3" s="317"/>
      <c r="E3" s="317"/>
      <c r="F3" s="317"/>
      <c r="G3" s="317"/>
    </row>
    <row r="4" spans="1:9" ht="21.75" x14ac:dyDescent="0.45">
      <c r="A4" s="68" t="s">
        <v>104</v>
      </c>
      <c r="B4" s="68"/>
      <c r="C4" s="145"/>
      <c r="D4" s="69"/>
      <c r="E4" s="69"/>
      <c r="F4" s="69"/>
      <c r="G4" s="70"/>
    </row>
    <row r="5" spans="1:9" x14ac:dyDescent="0.45">
      <c r="A5" s="311" t="s">
        <v>53</v>
      </c>
      <c r="B5" s="312"/>
      <c r="C5" s="315" t="s">
        <v>0</v>
      </c>
      <c r="D5" s="315" t="s">
        <v>52</v>
      </c>
      <c r="E5" s="315" t="s">
        <v>105</v>
      </c>
      <c r="F5" s="71" t="s">
        <v>106</v>
      </c>
      <c r="G5" s="71" t="s">
        <v>107</v>
      </c>
    </row>
    <row r="6" spans="1:9" x14ac:dyDescent="0.45">
      <c r="A6" s="313"/>
      <c r="B6" s="314"/>
      <c r="C6" s="316"/>
      <c r="D6" s="316"/>
      <c r="E6" s="316"/>
      <c r="F6" s="72" t="s">
        <v>108</v>
      </c>
      <c r="G6" s="72" t="s">
        <v>109</v>
      </c>
    </row>
    <row r="7" spans="1:9" s="76" customFormat="1" x14ac:dyDescent="0.45">
      <c r="A7" s="73" t="s">
        <v>110</v>
      </c>
      <c r="B7" s="146"/>
      <c r="C7" s="147">
        <v>410000</v>
      </c>
      <c r="D7" s="74">
        <f>D8+D12+D18+D21+D24+D28</f>
        <v>1368300</v>
      </c>
      <c r="E7" s="74">
        <f>E8+E12+E18+E21+E24+E28</f>
        <v>375689.8</v>
      </c>
      <c r="F7" s="75" t="s">
        <v>2</v>
      </c>
      <c r="G7" s="74">
        <f>E7-D7</f>
        <v>-992610.2</v>
      </c>
    </row>
    <row r="8" spans="1:9" x14ac:dyDescent="0.45">
      <c r="A8" s="77" t="s">
        <v>92</v>
      </c>
      <c r="B8" s="90"/>
      <c r="C8" s="148">
        <v>411000</v>
      </c>
      <c r="D8" s="78">
        <f>SUM(D9:D11)</f>
        <v>245300</v>
      </c>
      <c r="E8" s="78">
        <f>E9+E10+E11</f>
        <v>85764.95</v>
      </c>
      <c r="F8" s="79" t="s">
        <v>2</v>
      </c>
      <c r="G8" s="80">
        <f>D8-E8</f>
        <v>159535.04999999999</v>
      </c>
      <c r="I8" s="81"/>
    </row>
    <row r="9" spans="1:9" x14ac:dyDescent="0.45">
      <c r="A9" s="82"/>
      <c r="B9" s="88" t="s">
        <v>111</v>
      </c>
      <c r="C9" s="148">
        <v>411001</v>
      </c>
      <c r="D9" s="83">
        <v>44000</v>
      </c>
      <c r="E9" s="83">
        <f>1500+38015</f>
        <v>39515</v>
      </c>
      <c r="F9" s="84" t="s">
        <v>2</v>
      </c>
      <c r="G9" s="85">
        <f>D9-E9</f>
        <v>4485</v>
      </c>
    </row>
    <row r="10" spans="1:9" x14ac:dyDescent="0.45">
      <c r="A10" s="82"/>
      <c r="B10" s="88" t="s">
        <v>112</v>
      </c>
      <c r="C10" s="148">
        <v>411002</v>
      </c>
      <c r="D10" s="83">
        <v>196000</v>
      </c>
      <c r="E10" s="83">
        <f>579.37+912.6+19515.95+22642.03</f>
        <v>43649.95</v>
      </c>
      <c r="F10" s="84" t="s">
        <v>2</v>
      </c>
      <c r="G10" s="85">
        <f>D10-E10</f>
        <v>152350.04999999999</v>
      </c>
    </row>
    <row r="11" spans="1:9" x14ac:dyDescent="0.45">
      <c r="A11" s="82"/>
      <c r="B11" s="88" t="s">
        <v>113</v>
      </c>
      <c r="C11" s="148">
        <v>411003</v>
      </c>
      <c r="D11" s="83">
        <v>5300</v>
      </c>
      <c r="E11" s="83">
        <v>2600</v>
      </c>
      <c r="F11" s="86" t="s">
        <v>2</v>
      </c>
      <c r="G11" s="85">
        <f>E11-D11</f>
        <v>-2700</v>
      </c>
    </row>
    <row r="12" spans="1:9" x14ac:dyDescent="0.45">
      <c r="A12" s="77" t="s">
        <v>91</v>
      </c>
      <c r="B12" s="88"/>
      <c r="C12" s="148">
        <v>412000</v>
      </c>
      <c r="D12" s="78">
        <f>SUM(D13:D17)</f>
        <v>37000</v>
      </c>
      <c r="E12" s="78">
        <f>SUM(E13:E17)</f>
        <v>39428</v>
      </c>
      <c r="F12" s="79" t="s">
        <v>154</v>
      </c>
      <c r="G12" s="80">
        <f>D12-E12</f>
        <v>-2428</v>
      </c>
    </row>
    <row r="13" spans="1:9" x14ac:dyDescent="0.45">
      <c r="A13" s="82"/>
      <c r="B13" s="88" t="s">
        <v>254</v>
      </c>
      <c r="C13" s="148">
        <v>412111</v>
      </c>
      <c r="D13" s="83">
        <v>0</v>
      </c>
      <c r="E13" s="87">
        <v>0</v>
      </c>
      <c r="F13" s="84" t="s">
        <v>2</v>
      </c>
      <c r="G13" s="85">
        <f>E13-D13</f>
        <v>0</v>
      </c>
    </row>
    <row r="14" spans="1:9" x14ac:dyDescent="0.45">
      <c r="A14" s="82"/>
      <c r="B14" s="88" t="s">
        <v>114</v>
      </c>
      <c r="C14" s="148">
        <v>412128</v>
      </c>
      <c r="D14" s="83">
        <v>0</v>
      </c>
      <c r="E14" s="87">
        <f>100+120+100+150</f>
        <v>470</v>
      </c>
      <c r="F14" s="84" t="s">
        <v>154</v>
      </c>
      <c r="G14" s="85">
        <f>E14-D14</f>
        <v>470</v>
      </c>
    </row>
    <row r="15" spans="1:9" x14ac:dyDescent="0.45">
      <c r="A15" s="82"/>
      <c r="B15" s="88" t="s">
        <v>115</v>
      </c>
      <c r="C15" s="148">
        <v>412202</v>
      </c>
      <c r="D15" s="83">
        <v>7000</v>
      </c>
      <c r="E15" s="87">
        <v>400</v>
      </c>
      <c r="F15" s="84" t="s">
        <v>2</v>
      </c>
      <c r="G15" s="85">
        <f>D15-E15</f>
        <v>6600</v>
      </c>
    </row>
    <row r="16" spans="1:9" x14ac:dyDescent="0.45">
      <c r="A16" s="82"/>
      <c r="B16" s="88" t="s">
        <v>116</v>
      </c>
      <c r="C16" s="148">
        <v>412210</v>
      </c>
      <c r="D16" s="83">
        <v>30000</v>
      </c>
      <c r="E16" s="87">
        <f>800+37603</f>
        <v>38403</v>
      </c>
      <c r="F16" s="84" t="s">
        <v>154</v>
      </c>
      <c r="G16" s="85">
        <f>E16-D16</f>
        <v>8403</v>
      </c>
    </row>
    <row r="17" spans="1:7" x14ac:dyDescent="0.45">
      <c r="A17" s="82"/>
      <c r="B17" s="88" t="s">
        <v>255</v>
      </c>
      <c r="C17" s="148">
        <v>412307</v>
      </c>
      <c r="D17" s="83">
        <v>0</v>
      </c>
      <c r="E17" s="87">
        <v>155</v>
      </c>
      <c r="F17" s="84" t="s">
        <v>154</v>
      </c>
      <c r="G17" s="85">
        <f>E17-D17</f>
        <v>155</v>
      </c>
    </row>
    <row r="18" spans="1:7" x14ac:dyDescent="0.45">
      <c r="A18" s="89" t="s">
        <v>90</v>
      </c>
      <c r="B18" s="90"/>
      <c r="C18" s="149">
        <v>413000</v>
      </c>
      <c r="D18" s="78">
        <f>SUM(D19:D19)</f>
        <v>260000</v>
      </c>
      <c r="E18" s="78">
        <f>SUM(E19:E19)</f>
        <v>12861.85</v>
      </c>
      <c r="F18" s="79" t="s">
        <v>2</v>
      </c>
      <c r="G18" s="80">
        <f>E18-D18</f>
        <v>-247138.15</v>
      </c>
    </row>
    <row r="19" spans="1:7" x14ac:dyDescent="0.45">
      <c r="A19" s="82"/>
      <c r="B19" s="88" t="s">
        <v>117</v>
      </c>
      <c r="C19" s="148">
        <v>413003</v>
      </c>
      <c r="D19" s="83">
        <v>260000</v>
      </c>
      <c r="E19" s="87">
        <f>9869.43+2992.42</f>
        <v>12861.85</v>
      </c>
      <c r="F19" s="84" t="s">
        <v>2</v>
      </c>
      <c r="G19" s="85">
        <f>E19-D19</f>
        <v>-247138.15</v>
      </c>
    </row>
    <row r="20" spans="1:7" x14ac:dyDescent="0.45">
      <c r="A20" s="82"/>
      <c r="B20" s="88"/>
      <c r="C20" s="148"/>
      <c r="D20" s="83"/>
      <c r="E20" s="87"/>
      <c r="F20" s="91"/>
      <c r="G20" s="85">
        <f>D20-E20</f>
        <v>0</v>
      </c>
    </row>
    <row r="21" spans="1:7" x14ac:dyDescent="0.45">
      <c r="A21" s="77" t="s">
        <v>89</v>
      </c>
      <c r="B21" s="90"/>
      <c r="C21" s="148">
        <v>414000</v>
      </c>
      <c r="D21" s="78">
        <f>SUM(D22)</f>
        <v>716000</v>
      </c>
      <c r="E21" s="92">
        <f>E22</f>
        <v>210935</v>
      </c>
      <c r="F21" s="91" t="s">
        <v>2</v>
      </c>
      <c r="G21" s="80">
        <f>E21-D21</f>
        <v>-505065</v>
      </c>
    </row>
    <row r="22" spans="1:7" x14ac:dyDescent="0.45">
      <c r="A22" s="82"/>
      <c r="B22" s="88" t="s">
        <v>118</v>
      </c>
      <c r="C22" s="148">
        <v>414006</v>
      </c>
      <c r="D22" s="83">
        <v>716000</v>
      </c>
      <c r="E22" s="87">
        <f>36110+34325+52180+39285+49035</f>
        <v>210935</v>
      </c>
      <c r="F22" s="84" t="s">
        <v>2</v>
      </c>
      <c r="G22" s="93">
        <f>E22-D22</f>
        <v>-505065</v>
      </c>
    </row>
    <row r="23" spans="1:7" x14ac:dyDescent="0.45">
      <c r="A23" s="82"/>
      <c r="B23" s="88"/>
      <c r="C23" s="148"/>
      <c r="D23" s="83"/>
      <c r="E23" s="87"/>
      <c r="F23" s="86"/>
      <c r="G23" s="85"/>
    </row>
    <row r="24" spans="1:7" x14ac:dyDescent="0.45">
      <c r="A24" s="77" t="s">
        <v>88</v>
      </c>
      <c r="B24" s="90"/>
      <c r="C24" s="148">
        <v>415000</v>
      </c>
      <c r="D24" s="78">
        <f>SUM(D25:D26)</f>
        <v>110000</v>
      </c>
      <c r="E24" s="92">
        <f>E25+E26</f>
        <v>26700</v>
      </c>
      <c r="F24" s="79" t="s">
        <v>2</v>
      </c>
      <c r="G24" s="93">
        <f>E24-D24</f>
        <v>-83300</v>
      </c>
    </row>
    <row r="25" spans="1:7" x14ac:dyDescent="0.45">
      <c r="A25" s="82"/>
      <c r="B25" s="88" t="s">
        <v>119</v>
      </c>
      <c r="C25" s="148">
        <v>415004</v>
      </c>
      <c r="D25" s="83">
        <v>80000</v>
      </c>
      <c r="E25" s="87">
        <f>8500+5000+3000</f>
        <v>16500</v>
      </c>
      <c r="F25" s="84" t="s">
        <v>2</v>
      </c>
      <c r="G25" s="93">
        <f>E25-D25</f>
        <v>-63500</v>
      </c>
    </row>
    <row r="26" spans="1:7" x14ac:dyDescent="0.45">
      <c r="A26" s="82"/>
      <c r="B26" s="88" t="s">
        <v>120</v>
      </c>
      <c r="C26" s="148">
        <v>415999</v>
      </c>
      <c r="D26" s="83">
        <v>30000</v>
      </c>
      <c r="E26" s="87">
        <f>500+500+8200+1000</f>
        <v>10200</v>
      </c>
      <c r="F26" s="84" t="s">
        <v>2</v>
      </c>
      <c r="G26" s="85">
        <f>E26-D26</f>
        <v>-19800</v>
      </c>
    </row>
    <row r="27" spans="1:7" x14ac:dyDescent="0.45">
      <c r="A27" s="82"/>
      <c r="B27" s="88"/>
      <c r="C27" s="148"/>
      <c r="D27" s="83"/>
      <c r="E27" s="87"/>
      <c r="F27" s="84"/>
      <c r="G27" s="85"/>
    </row>
    <row r="28" spans="1:7" x14ac:dyDescent="0.45">
      <c r="A28" s="77" t="s">
        <v>121</v>
      </c>
      <c r="B28" s="90"/>
      <c r="C28" s="148">
        <v>416000</v>
      </c>
      <c r="D28" s="78">
        <f>SUM(D29)</f>
        <v>0</v>
      </c>
      <c r="E28" s="92">
        <f>E29</f>
        <v>0</v>
      </c>
      <c r="F28" s="79" t="s">
        <v>2</v>
      </c>
      <c r="G28" s="93">
        <f>D28-E28</f>
        <v>0</v>
      </c>
    </row>
    <row r="29" spans="1:7" x14ac:dyDescent="0.45">
      <c r="A29" s="82"/>
      <c r="B29" s="88" t="s">
        <v>122</v>
      </c>
      <c r="C29" s="148"/>
      <c r="D29" s="83">
        <v>0</v>
      </c>
      <c r="E29" s="87">
        <v>0</v>
      </c>
      <c r="F29" s="84" t="s">
        <v>2</v>
      </c>
      <c r="G29" s="93">
        <f>D29-E29</f>
        <v>0</v>
      </c>
    </row>
    <row r="30" spans="1:7" s="76" customFormat="1" x14ac:dyDescent="0.45">
      <c r="A30" s="73" t="s">
        <v>123</v>
      </c>
      <c r="B30" s="146"/>
      <c r="C30" s="150">
        <v>420000</v>
      </c>
      <c r="D30" s="97"/>
      <c r="E30" s="97"/>
      <c r="F30" s="98"/>
      <c r="G30" s="74"/>
    </row>
    <row r="31" spans="1:7" s="76" customFormat="1" x14ac:dyDescent="0.45">
      <c r="A31" s="99" t="s">
        <v>87</v>
      </c>
      <c r="B31" s="100"/>
      <c r="C31" s="151">
        <v>421000</v>
      </c>
      <c r="D31" s="97">
        <f>SUM(D32:D44)</f>
        <v>15668150</v>
      </c>
      <c r="E31" s="97">
        <f>SUM(E32:E44)</f>
        <v>6370988.0099999988</v>
      </c>
      <c r="F31" s="101" t="s">
        <v>2</v>
      </c>
      <c r="G31" s="80">
        <f t="shared" ref="G31:G36" si="0">E31-D31</f>
        <v>-9297161.9900000021</v>
      </c>
    </row>
    <row r="32" spans="1:7" x14ac:dyDescent="0.45">
      <c r="A32" s="82"/>
      <c r="B32" s="88" t="s">
        <v>250</v>
      </c>
      <c r="C32" s="148">
        <v>421001</v>
      </c>
      <c r="D32" s="83">
        <v>300000</v>
      </c>
      <c r="E32" s="83">
        <f>34560.19+150322.99</f>
        <v>184883.18</v>
      </c>
      <c r="F32" s="84" t="s">
        <v>2</v>
      </c>
      <c r="G32" s="85">
        <f t="shared" si="0"/>
        <v>-115116.82</v>
      </c>
    </row>
    <row r="33" spans="1:8" x14ac:dyDescent="0.45">
      <c r="A33" s="82"/>
      <c r="B33" s="88" t="s">
        <v>124</v>
      </c>
      <c r="C33" s="148">
        <v>421002</v>
      </c>
      <c r="D33" s="83">
        <v>7600000</v>
      </c>
      <c r="E33" s="83">
        <f>643381+646070.32+654926.36+630788.07</f>
        <v>2575165.7499999995</v>
      </c>
      <c r="F33" s="84" t="s">
        <v>2</v>
      </c>
      <c r="G33" s="85">
        <f t="shared" si="0"/>
        <v>-5024834.25</v>
      </c>
    </row>
    <row r="34" spans="1:8" x14ac:dyDescent="0.45">
      <c r="A34" s="82"/>
      <c r="B34" s="88" t="s">
        <v>125</v>
      </c>
      <c r="C34" s="148">
        <v>421004</v>
      </c>
      <c r="D34" s="83">
        <v>3100000</v>
      </c>
      <c r="E34" s="83">
        <f>237297.81+273840.82+267587.88+527098.62</f>
        <v>1305825.1299999999</v>
      </c>
      <c r="F34" s="84" t="s">
        <v>2</v>
      </c>
      <c r="G34" s="85">
        <f t="shared" si="0"/>
        <v>-1794174.87</v>
      </c>
    </row>
    <row r="35" spans="1:8" x14ac:dyDescent="0.45">
      <c r="A35" s="82"/>
      <c r="B35" s="88" t="s">
        <v>126</v>
      </c>
      <c r="C35" s="148">
        <v>421005</v>
      </c>
      <c r="D35" s="83">
        <v>135000</v>
      </c>
      <c r="E35" s="83">
        <v>28325.439999999999</v>
      </c>
      <c r="F35" s="84" t="s">
        <v>2</v>
      </c>
      <c r="G35" s="85">
        <f t="shared" si="0"/>
        <v>-106674.56</v>
      </c>
    </row>
    <row r="36" spans="1:8" x14ac:dyDescent="0.45">
      <c r="A36" s="82"/>
      <c r="B36" s="88" t="s">
        <v>127</v>
      </c>
      <c r="C36" s="148">
        <v>421006</v>
      </c>
      <c r="D36" s="83">
        <v>1450000</v>
      </c>
      <c r="E36" s="83">
        <f>112384.54+127897.3+133697.2+308391.32</f>
        <v>682370.3600000001</v>
      </c>
      <c r="F36" s="84" t="s">
        <v>2</v>
      </c>
      <c r="G36" s="85">
        <f t="shared" si="0"/>
        <v>-767629.6399999999</v>
      </c>
    </row>
    <row r="37" spans="1:8" x14ac:dyDescent="0.45">
      <c r="A37" s="82" t="s">
        <v>128</v>
      </c>
      <c r="B37" s="88" t="s">
        <v>129</v>
      </c>
      <c r="C37" s="148">
        <v>421007</v>
      </c>
      <c r="D37" s="83">
        <v>2500000</v>
      </c>
      <c r="E37" s="83">
        <f>242645.5+269507.25+251572.28+648574.83</f>
        <v>1412299.8599999999</v>
      </c>
      <c r="F37" s="84" t="s">
        <v>2</v>
      </c>
      <c r="G37" s="85">
        <f>D37-E37</f>
        <v>1087700.1400000001</v>
      </c>
    </row>
    <row r="38" spans="1:8" x14ac:dyDescent="0.45">
      <c r="A38" s="82"/>
      <c r="B38" s="88" t="s">
        <v>155</v>
      </c>
      <c r="C38" s="148">
        <v>421009</v>
      </c>
      <c r="D38" s="83">
        <v>650</v>
      </c>
      <c r="E38" s="83">
        <f>97+368.6</f>
        <v>465.6</v>
      </c>
      <c r="F38" s="84" t="s">
        <v>2</v>
      </c>
      <c r="G38" s="85">
        <f>E38-D38</f>
        <v>-184.39999999999998</v>
      </c>
    </row>
    <row r="39" spans="1:8" x14ac:dyDescent="0.45">
      <c r="A39" s="82"/>
      <c r="B39" s="88" t="s">
        <v>545</v>
      </c>
      <c r="C39" s="148">
        <v>421011</v>
      </c>
      <c r="D39" s="83">
        <v>0</v>
      </c>
      <c r="E39" s="83">
        <v>6</v>
      </c>
      <c r="F39" s="84" t="s">
        <v>154</v>
      </c>
      <c r="G39" s="85">
        <f>E39-D39</f>
        <v>6</v>
      </c>
    </row>
    <row r="40" spans="1:8" x14ac:dyDescent="0.45">
      <c r="A40" s="82"/>
      <c r="B40" s="88" t="s">
        <v>130</v>
      </c>
      <c r="C40" s="148">
        <v>421012</v>
      </c>
      <c r="D40" s="83">
        <v>130000</v>
      </c>
      <c r="E40" s="83">
        <f>29970.45</f>
        <v>29970.45</v>
      </c>
      <c r="F40" s="84" t="s">
        <v>2</v>
      </c>
      <c r="G40" s="85">
        <f>E40-D40</f>
        <v>-100029.55</v>
      </c>
      <c r="H40" s="81"/>
    </row>
    <row r="41" spans="1:8" x14ac:dyDescent="0.45">
      <c r="A41" s="94"/>
      <c r="B41" s="152" t="s">
        <v>131</v>
      </c>
      <c r="C41" s="72">
        <v>421013</v>
      </c>
      <c r="D41" s="153">
        <v>180000</v>
      </c>
      <c r="E41" s="153">
        <f>16580.73+16249.51</f>
        <v>32830.239999999998</v>
      </c>
      <c r="F41" s="95" t="s">
        <v>2</v>
      </c>
      <c r="G41" s="96">
        <f>D41-E41</f>
        <v>147169.76</v>
      </c>
      <c r="H41" s="81"/>
    </row>
    <row r="42" spans="1:8" x14ac:dyDescent="0.45">
      <c r="A42" s="82"/>
      <c r="B42" s="88" t="s">
        <v>143</v>
      </c>
      <c r="C42" s="148">
        <v>421014</v>
      </c>
      <c r="D42" s="83">
        <v>2000</v>
      </c>
      <c r="E42" s="83">
        <v>0</v>
      </c>
      <c r="F42" s="84" t="s">
        <v>2</v>
      </c>
      <c r="G42" s="85">
        <f>D42-E42</f>
        <v>2000</v>
      </c>
      <c r="H42" s="81"/>
    </row>
    <row r="43" spans="1:8" x14ac:dyDescent="0.45">
      <c r="A43" s="82"/>
      <c r="B43" s="88" t="s">
        <v>132</v>
      </c>
      <c r="C43" s="148">
        <v>421015</v>
      </c>
      <c r="D43" s="83">
        <v>270000</v>
      </c>
      <c r="E43" s="83">
        <f>21554+89360+7932</f>
        <v>118846</v>
      </c>
      <c r="F43" s="84" t="s">
        <v>2</v>
      </c>
      <c r="G43" s="85">
        <f>E43-D43</f>
        <v>-151154</v>
      </c>
      <c r="H43" s="81"/>
    </row>
    <row r="44" spans="1:8" x14ac:dyDescent="0.45">
      <c r="A44" s="82"/>
      <c r="B44" s="88" t="s">
        <v>162</v>
      </c>
      <c r="C44" s="148">
        <v>421017</v>
      </c>
      <c r="D44" s="83">
        <v>500</v>
      </c>
      <c r="E44" s="83">
        <v>0</v>
      </c>
      <c r="F44" s="84" t="s">
        <v>2</v>
      </c>
      <c r="G44" s="85">
        <f>E44-D44</f>
        <v>-500</v>
      </c>
      <c r="H44" s="81"/>
    </row>
    <row r="45" spans="1:8" s="76" customFormat="1" x14ac:dyDescent="0.45">
      <c r="A45" s="102" t="s">
        <v>133</v>
      </c>
      <c r="B45" s="108"/>
      <c r="C45" s="151">
        <v>430000</v>
      </c>
      <c r="D45" s="103">
        <f>SUM(D46:D59)</f>
        <v>14310550</v>
      </c>
      <c r="E45" s="103">
        <f>SUM(E46)</f>
        <v>8206666</v>
      </c>
      <c r="F45" s="101" t="s">
        <v>2</v>
      </c>
      <c r="G45" s="80">
        <f>D45-E45</f>
        <v>6103884</v>
      </c>
    </row>
    <row r="46" spans="1:8" x14ac:dyDescent="0.45">
      <c r="A46" s="82"/>
      <c r="B46" s="88" t="s">
        <v>256</v>
      </c>
      <c r="C46" s="148">
        <v>431002</v>
      </c>
      <c r="D46" s="87">
        <v>14310550</v>
      </c>
      <c r="E46" s="104">
        <f>3968803+4237863</f>
        <v>8206666</v>
      </c>
      <c r="F46" s="86" t="s">
        <v>2</v>
      </c>
      <c r="G46" s="93">
        <f>D46-E46</f>
        <v>6103884</v>
      </c>
    </row>
    <row r="47" spans="1:8" x14ac:dyDescent="0.45">
      <c r="A47" s="82"/>
      <c r="B47" s="88"/>
      <c r="C47" s="148"/>
      <c r="D47" s="87"/>
      <c r="E47" s="104"/>
      <c r="F47" s="86"/>
      <c r="G47" s="83"/>
    </row>
    <row r="48" spans="1:8" x14ac:dyDescent="0.45">
      <c r="A48" s="102" t="s">
        <v>134</v>
      </c>
      <c r="B48" s="108"/>
      <c r="C48" s="151"/>
      <c r="D48" s="103"/>
      <c r="E48" s="103">
        <f>E49+E50</f>
        <v>4521220</v>
      </c>
      <c r="F48" s="103"/>
      <c r="G48" s="103">
        <f>G49+G50</f>
        <v>4521220</v>
      </c>
    </row>
    <row r="49" spans="1:9" x14ac:dyDescent="0.45">
      <c r="A49" s="102"/>
      <c r="B49" s="154" t="s">
        <v>163</v>
      </c>
      <c r="C49" s="155">
        <v>431003</v>
      </c>
      <c r="D49" s="117"/>
      <c r="E49" s="156">
        <v>0</v>
      </c>
      <c r="F49" s="118"/>
      <c r="G49" s="157">
        <f t="shared" ref="G49:G57" si="1">E49</f>
        <v>0</v>
      </c>
      <c r="H49" s="76"/>
    </row>
    <row r="50" spans="1:9" x14ac:dyDescent="0.45">
      <c r="A50" s="102"/>
      <c r="B50" s="154" t="s">
        <v>257</v>
      </c>
      <c r="C50" s="155">
        <v>431004</v>
      </c>
      <c r="D50" s="103"/>
      <c r="E50" s="158">
        <f>SUM(E51:E59)</f>
        <v>4521220</v>
      </c>
      <c r="F50" s="101"/>
      <c r="G50" s="159">
        <f>SUM(G51:G59)</f>
        <v>4521220</v>
      </c>
      <c r="H50" s="76"/>
    </row>
    <row r="51" spans="1:9" x14ac:dyDescent="0.45">
      <c r="A51" s="102"/>
      <c r="B51" s="88" t="s">
        <v>258</v>
      </c>
      <c r="C51" s="148"/>
      <c r="D51" s="83"/>
      <c r="E51" s="83">
        <f>1788300+1192200</f>
        <v>2980500</v>
      </c>
      <c r="F51" s="86"/>
      <c r="G51" s="83">
        <f t="shared" si="1"/>
        <v>2980500</v>
      </c>
    </row>
    <row r="52" spans="1:9" x14ac:dyDescent="0.45">
      <c r="A52" s="82"/>
      <c r="B52" s="88" t="s">
        <v>259</v>
      </c>
      <c r="C52" s="148"/>
      <c r="D52" s="83"/>
      <c r="E52" s="83">
        <f>280800+280800</f>
        <v>561600</v>
      </c>
      <c r="F52" s="86"/>
      <c r="G52" s="83">
        <f t="shared" si="1"/>
        <v>561600</v>
      </c>
    </row>
    <row r="53" spans="1:9" x14ac:dyDescent="0.45">
      <c r="A53" s="82"/>
      <c r="B53" s="88" t="s">
        <v>260</v>
      </c>
      <c r="C53" s="148"/>
      <c r="D53" s="83"/>
      <c r="E53" s="83">
        <f>234090+114000</f>
        <v>348090</v>
      </c>
      <c r="F53" s="86"/>
      <c r="G53" s="83">
        <f t="shared" si="1"/>
        <v>348090</v>
      </c>
    </row>
    <row r="54" spans="1:9" x14ac:dyDescent="0.45">
      <c r="A54" s="82"/>
      <c r="B54" s="88" t="s">
        <v>261</v>
      </c>
      <c r="C54" s="148"/>
      <c r="D54" s="83"/>
      <c r="E54" s="83">
        <f>176015+164210</f>
        <v>340225</v>
      </c>
      <c r="F54" s="86"/>
      <c r="G54" s="83">
        <f t="shared" si="1"/>
        <v>340225</v>
      </c>
    </row>
    <row r="55" spans="1:9" x14ac:dyDescent="0.45">
      <c r="A55" s="82"/>
      <c r="B55" s="88" t="s">
        <v>262</v>
      </c>
      <c r="C55" s="148"/>
      <c r="D55" s="83"/>
      <c r="E55" s="83">
        <f>8550+6555</f>
        <v>15105</v>
      </c>
      <c r="F55" s="86"/>
      <c r="G55" s="83">
        <f t="shared" si="1"/>
        <v>15105</v>
      </c>
    </row>
    <row r="56" spans="1:9" x14ac:dyDescent="0.45">
      <c r="A56" s="82"/>
      <c r="B56" s="88" t="s">
        <v>263</v>
      </c>
      <c r="C56" s="148"/>
      <c r="D56" s="83"/>
      <c r="E56" s="83">
        <v>156100</v>
      </c>
      <c r="F56" s="86"/>
      <c r="G56" s="83">
        <f t="shared" si="1"/>
        <v>156100</v>
      </c>
    </row>
    <row r="57" spans="1:9" x14ac:dyDescent="0.45">
      <c r="A57" s="82"/>
      <c r="B57" s="88" t="s">
        <v>264</v>
      </c>
      <c r="C57" s="148"/>
      <c r="D57" s="83"/>
      <c r="E57" s="83">
        <v>70000</v>
      </c>
      <c r="F57" s="86"/>
      <c r="G57" s="83">
        <f t="shared" si="1"/>
        <v>70000</v>
      </c>
    </row>
    <row r="58" spans="1:9" x14ac:dyDescent="0.45">
      <c r="A58" s="82"/>
      <c r="B58" s="88" t="s">
        <v>425</v>
      </c>
      <c r="C58" s="148"/>
      <c r="D58" s="83"/>
      <c r="E58" s="83">
        <v>17100</v>
      </c>
      <c r="F58" s="86"/>
      <c r="G58" s="83">
        <f>E58</f>
        <v>17100</v>
      </c>
    </row>
    <row r="59" spans="1:9" x14ac:dyDescent="0.45">
      <c r="A59" s="82"/>
      <c r="B59" s="88" t="s">
        <v>684</v>
      </c>
      <c r="C59" s="148"/>
      <c r="D59" s="83"/>
      <c r="E59" s="83">
        <v>32500</v>
      </c>
      <c r="F59" s="86"/>
      <c r="G59" s="83">
        <f>E59</f>
        <v>32500</v>
      </c>
    </row>
    <row r="60" spans="1:9" s="76" customFormat="1" x14ac:dyDescent="0.45">
      <c r="A60" s="105" t="s">
        <v>137</v>
      </c>
      <c r="B60" s="160"/>
      <c r="C60" s="161"/>
      <c r="D60" s="103">
        <f>+D7+D31+D45</f>
        <v>31347000</v>
      </c>
      <c r="E60" s="103">
        <f>E7+E31+E45</f>
        <v>14953343.809999999</v>
      </c>
      <c r="F60" s="101" t="s">
        <v>2</v>
      </c>
      <c r="G60" s="97">
        <f>E60-D60</f>
        <v>-16393656.190000001</v>
      </c>
      <c r="H60" s="106"/>
      <c r="I60" s="106"/>
    </row>
    <row r="61" spans="1:9" s="76" customFormat="1" x14ac:dyDescent="0.45">
      <c r="A61" s="107"/>
      <c r="B61" s="108"/>
      <c r="C61" s="162"/>
      <c r="D61" s="109"/>
      <c r="E61" s="109"/>
      <c r="F61" s="110"/>
      <c r="G61" s="111"/>
      <c r="H61" s="106"/>
    </row>
    <row r="62" spans="1:9" x14ac:dyDescent="0.45">
      <c r="A62" s="112"/>
      <c r="B62" s="112"/>
      <c r="C62" s="125"/>
      <c r="D62" s="112"/>
      <c r="E62" s="112"/>
      <c r="F62" s="112"/>
      <c r="G62" s="112"/>
    </row>
    <row r="63" spans="1:9" x14ac:dyDescent="0.45">
      <c r="A63" s="113"/>
      <c r="B63" s="113"/>
      <c r="C63" s="163"/>
      <c r="D63" s="113"/>
      <c r="E63" s="113"/>
      <c r="F63" s="113"/>
      <c r="G63" s="112"/>
    </row>
    <row r="64" spans="1:9" x14ac:dyDescent="0.45">
      <c r="A64" s="113"/>
      <c r="B64" s="113"/>
      <c r="C64" s="163"/>
      <c r="D64" s="113"/>
      <c r="E64" s="113"/>
      <c r="F64" s="113"/>
      <c r="G64" s="112"/>
    </row>
    <row r="65" spans="5:9" x14ac:dyDescent="0.45">
      <c r="E65" s="114"/>
      <c r="G65" s="81"/>
      <c r="I65" s="81"/>
    </row>
    <row r="66" spans="5:9" x14ac:dyDescent="0.45">
      <c r="E66" s="114"/>
      <c r="G66" s="81"/>
    </row>
    <row r="67" spans="5:9" x14ac:dyDescent="0.45">
      <c r="E67" s="114"/>
    </row>
    <row r="68" spans="5:9" x14ac:dyDescent="0.45">
      <c r="E68" s="114"/>
    </row>
    <row r="69" spans="5:9" x14ac:dyDescent="0.45">
      <c r="E69" s="114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activeCell="B12" sqref="B12"/>
    </sheetView>
  </sheetViews>
  <sheetFormatPr defaultColWidth="8.85546875" defaultRowHeight="15" x14ac:dyDescent="0.35"/>
  <cols>
    <col min="1" max="1" width="9.85546875" style="32" bestFit="1" customWidth="1"/>
    <col min="2" max="2" width="44.42578125" style="32" customWidth="1"/>
    <col min="3" max="3" width="8.7109375" style="32" bestFit="1" customWidth="1"/>
    <col min="4" max="4" width="13.7109375" style="32" customWidth="1"/>
    <col min="5" max="5" width="13.42578125" style="32" customWidth="1"/>
    <col min="6" max="6" width="11.140625" style="32" customWidth="1"/>
    <col min="7" max="16384" width="8.85546875" style="32"/>
  </cols>
  <sheetData>
    <row r="1" spans="1:9" ht="23.25" x14ac:dyDescent="0.55000000000000004">
      <c r="A1" s="320" t="s">
        <v>142</v>
      </c>
      <c r="B1" s="320"/>
      <c r="C1" s="320"/>
      <c r="D1" s="320"/>
      <c r="E1" s="320"/>
      <c r="F1" s="320"/>
    </row>
    <row r="2" spans="1:9" ht="23.25" x14ac:dyDescent="0.55000000000000004">
      <c r="A2" s="320" t="s">
        <v>138</v>
      </c>
      <c r="B2" s="320"/>
      <c r="C2" s="320"/>
      <c r="D2" s="320"/>
      <c r="E2" s="320"/>
      <c r="F2" s="320"/>
    </row>
    <row r="3" spans="1:9" ht="23.25" x14ac:dyDescent="0.55000000000000004">
      <c r="A3" s="320" t="s">
        <v>495</v>
      </c>
      <c r="B3" s="320"/>
      <c r="C3" s="320"/>
      <c r="D3" s="320"/>
      <c r="E3" s="320"/>
      <c r="F3" s="320"/>
    </row>
    <row r="4" spans="1:9" ht="23.25" x14ac:dyDescent="0.55000000000000004">
      <c r="A4" s="51" t="s">
        <v>144</v>
      </c>
      <c r="B4" s="52"/>
      <c r="C4" s="52"/>
      <c r="D4" s="52"/>
      <c r="E4" s="52"/>
      <c r="F4" s="52"/>
    </row>
    <row r="5" spans="1:9" ht="23.25" x14ac:dyDescent="0.55000000000000004">
      <c r="A5" s="51"/>
      <c r="B5" s="52"/>
      <c r="C5" s="52"/>
      <c r="D5" s="52"/>
      <c r="E5" s="52"/>
      <c r="F5" s="52"/>
    </row>
    <row r="6" spans="1:9" ht="28.5" customHeight="1" x14ac:dyDescent="0.35">
      <c r="A6" s="321" t="s">
        <v>160</v>
      </c>
      <c r="B6" s="321" t="s">
        <v>51</v>
      </c>
      <c r="C6" s="323" t="s">
        <v>251</v>
      </c>
      <c r="D6" s="321" t="s">
        <v>139</v>
      </c>
      <c r="E6" s="321" t="s">
        <v>140</v>
      </c>
      <c r="F6" s="321" t="s">
        <v>141</v>
      </c>
    </row>
    <row r="7" spans="1:9" ht="38.25" customHeight="1" x14ac:dyDescent="0.35">
      <c r="A7" s="322"/>
      <c r="B7" s="322"/>
      <c r="C7" s="324"/>
      <c r="D7" s="322"/>
      <c r="E7" s="322"/>
      <c r="F7" s="322"/>
    </row>
    <row r="8" spans="1:9" ht="21.75" x14ac:dyDescent="0.35">
      <c r="A8" s="126" t="s">
        <v>390</v>
      </c>
      <c r="B8" s="127" t="s">
        <v>391</v>
      </c>
      <c r="C8" s="136" t="s">
        <v>331</v>
      </c>
      <c r="D8" s="128">
        <v>412000</v>
      </c>
      <c r="E8" s="128">
        <v>411000</v>
      </c>
      <c r="F8" s="129">
        <f>D8-E8</f>
        <v>1000</v>
      </c>
    </row>
    <row r="9" spans="1:9" ht="43.5" x14ac:dyDescent="0.5">
      <c r="A9" s="126" t="s">
        <v>390</v>
      </c>
      <c r="B9" s="130" t="s">
        <v>392</v>
      </c>
      <c r="C9" s="136" t="s">
        <v>331</v>
      </c>
      <c r="D9" s="187">
        <v>1500000</v>
      </c>
      <c r="E9" s="186">
        <v>1497000</v>
      </c>
      <c r="F9" s="129">
        <f t="shared" ref="F9:F17" si="0">D9-E9</f>
        <v>3000</v>
      </c>
    </row>
    <row r="10" spans="1:9" ht="21.75" x14ac:dyDescent="0.5">
      <c r="A10" s="184">
        <v>21372</v>
      </c>
      <c r="B10" s="185" t="s">
        <v>393</v>
      </c>
      <c r="C10" s="136" t="s">
        <v>331</v>
      </c>
      <c r="D10" s="131">
        <v>1497000</v>
      </c>
      <c r="E10" s="131">
        <v>1488000</v>
      </c>
      <c r="F10" s="129">
        <f t="shared" si="0"/>
        <v>9000</v>
      </c>
    </row>
    <row r="11" spans="1:9" ht="21.75" x14ac:dyDescent="0.5">
      <c r="A11" s="184">
        <v>21372</v>
      </c>
      <c r="B11" s="185" t="s">
        <v>394</v>
      </c>
      <c r="C11" s="136" t="s">
        <v>331</v>
      </c>
      <c r="D11" s="131">
        <v>1500000</v>
      </c>
      <c r="E11" s="131">
        <v>1488000</v>
      </c>
      <c r="F11" s="129">
        <f t="shared" si="0"/>
        <v>12000</v>
      </c>
    </row>
    <row r="12" spans="1:9" ht="21.75" x14ac:dyDescent="0.5">
      <c r="A12" s="184">
        <v>21372</v>
      </c>
      <c r="B12" s="185" t="s">
        <v>395</v>
      </c>
      <c r="C12" s="136" t="s">
        <v>331</v>
      </c>
      <c r="D12" s="131">
        <v>1104000</v>
      </c>
      <c r="E12" s="131">
        <v>1097000</v>
      </c>
      <c r="F12" s="129">
        <f t="shared" si="0"/>
        <v>7000</v>
      </c>
    </row>
    <row r="13" spans="1:9" ht="21.75" x14ac:dyDescent="0.5">
      <c r="A13" s="190">
        <v>21372</v>
      </c>
      <c r="B13" s="185" t="s">
        <v>400</v>
      </c>
      <c r="C13" s="136" t="s">
        <v>331</v>
      </c>
      <c r="D13" s="131">
        <v>183000</v>
      </c>
      <c r="E13" s="131">
        <v>178000</v>
      </c>
      <c r="F13" s="131">
        <f t="shared" si="0"/>
        <v>5000</v>
      </c>
    </row>
    <row r="14" spans="1:9" ht="21.75" x14ac:dyDescent="0.5">
      <c r="A14" s="184">
        <v>21372</v>
      </c>
      <c r="B14" s="185" t="s">
        <v>401</v>
      </c>
      <c r="C14" s="136" t="s">
        <v>331</v>
      </c>
      <c r="D14" s="131">
        <v>1000000</v>
      </c>
      <c r="E14" s="131">
        <v>993000</v>
      </c>
      <c r="F14" s="131">
        <f t="shared" si="0"/>
        <v>7000</v>
      </c>
      <c r="I14" s="62"/>
    </row>
    <row r="15" spans="1:9" ht="21.75" x14ac:dyDescent="0.5">
      <c r="A15" s="190">
        <v>21372</v>
      </c>
      <c r="B15" s="59" t="s">
        <v>403</v>
      </c>
      <c r="C15" s="136" t="s">
        <v>331</v>
      </c>
      <c r="D15" s="131">
        <v>1088000</v>
      </c>
      <c r="E15" s="131">
        <v>1074400</v>
      </c>
      <c r="F15" s="131">
        <f t="shared" si="0"/>
        <v>13600</v>
      </c>
    </row>
    <row r="16" spans="1:9" ht="43.5" x14ac:dyDescent="0.5">
      <c r="A16" s="195">
        <v>21372</v>
      </c>
      <c r="B16" s="194" t="s">
        <v>404</v>
      </c>
      <c r="C16" s="136" t="s">
        <v>331</v>
      </c>
      <c r="D16" s="186">
        <v>1498000</v>
      </c>
      <c r="E16" s="186">
        <v>1487000</v>
      </c>
      <c r="F16" s="186">
        <f t="shared" si="0"/>
        <v>11000</v>
      </c>
    </row>
    <row r="17" spans="1:9" ht="21.75" x14ac:dyDescent="0.5">
      <c r="A17" s="195">
        <v>21372</v>
      </c>
      <c r="B17" s="185" t="s">
        <v>405</v>
      </c>
      <c r="C17" s="136" t="s">
        <v>331</v>
      </c>
      <c r="D17" s="131">
        <v>390000</v>
      </c>
      <c r="E17" s="131">
        <v>369400</v>
      </c>
      <c r="F17" s="186">
        <f t="shared" si="0"/>
        <v>20600</v>
      </c>
    </row>
    <row r="18" spans="1:9" ht="21.75" x14ac:dyDescent="0.5">
      <c r="A18" s="61"/>
      <c r="B18" s="59"/>
      <c r="C18" s="63"/>
      <c r="D18" s="60"/>
      <c r="E18" s="60"/>
      <c r="F18" s="60"/>
    </row>
    <row r="19" spans="1:9" ht="21.75" x14ac:dyDescent="0.5">
      <c r="A19" s="61"/>
      <c r="B19" s="59"/>
      <c r="C19" s="63"/>
      <c r="D19" s="60"/>
      <c r="E19" s="60"/>
      <c r="F19" s="60"/>
    </row>
    <row r="20" spans="1:9" ht="21.75" x14ac:dyDescent="0.5">
      <c r="A20" s="61"/>
      <c r="B20" s="59"/>
      <c r="C20" s="63"/>
      <c r="D20" s="60"/>
      <c r="E20" s="60"/>
      <c r="F20" s="60"/>
    </row>
    <row r="21" spans="1:9" ht="21.75" x14ac:dyDescent="0.5">
      <c r="A21" s="61"/>
      <c r="B21" s="59"/>
      <c r="C21" s="63"/>
      <c r="D21" s="60"/>
      <c r="E21" s="60"/>
      <c r="F21" s="60"/>
    </row>
    <row r="22" spans="1:9" ht="21.75" x14ac:dyDescent="0.5">
      <c r="A22" s="61"/>
      <c r="B22" s="59"/>
      <c r="C22" s="63"/>
      <c r="D22" s="60"/>
      <c r="E22" s="60"/>
      <c r="F22" s="60"/>
    </row>
    <row r="23" spans="1:9" ht="21.75" x14ac:dyDescent="0.5">
      <c r="A23" s="61"/>
      <c r="B23" s="58"/>
      <c r="C23" s="137"/>
      <c r="D23" s="60"/>
      <c r="E23" s="60"/>
      <c r="F23" s="60"/>
    </row>
    <row r="24" spans="1:9" ht="21.75" x14ac:dyDescent="0.5">
      <c r="A24" s="61"/>
      <c r="B24" s="59"/>
      <c r="C24" s="63"/>
      <c r="D24" s="60"/>
      <c r="E24" s="60"/>
      <c r="F24" s="60"/>
    </row>
    <row r="25" spans="1:9" ht="21.75" x14ac:dyDescent="0.5">
      <c r="A25" s="61"/>
      <c r="B25" s="59"/>
      <c r="C25" s="63"/>
      <c r="D25" s="60"/>
      <c r="E25" s="60"/>
      <c r="F25" s="60"/>
    </row>
    <row r="26" spans="1:9" ht="21.75" x14ac:dyDescent="0.5">
      <c r="A26" s="61"/>
      <c r="B26" s="59"/>
      <c r="C26" s="63"/>
      <c r="D26" s="60"/>
      <c r="E26" s="60"/>
      <c r="F26" s="60"/>
    </row>
    <row r="27" spans="1:9" ht="21.75" x14ac:dyDescent="0.5">
      <c r="A27" s="61"/>
      <c r="B27" s="135"/>
      <c r="C27" s="63"/>
      <c r="D27" s="60"/>
      <c r="E27" s="60"/>
      <c r="F27" s="60"/>
    </row>
    <row r="28" spans="1:9" ht="21.75" x14ac:dyDescent="0.5">
      <c r="A28" s="61"/>
      <c r="B28" s="59"/>
      <c r="C28" s="63"/>
      <c r="D28" s="60"/>
      <c r="E28" s="60"/>
      <c r="F28" s="60"/>
    </row>
    <row r="29" spans="1:9" ht="21.75" x14ac:dyDescent="0.5">
      <c r="A29" s="61"/>
      <c r="B29" s="59"/>
      <c r="C29" s="63"/>
      <c r="D29" s="60"/>
      <c r="E29" s="60"/>
      <c r="F29" s="60"/>
    </row>
    <row r="30" spans="1:9" ht="22.5" thickBot="1" x14ac:dyDescent="0.55000000000000004">
      <c r="A30" s="318" t="s">
        <v>44</v>
      </c>
      <c r="B30" s="319"/>
      <c r="C30" s="138"/>
      <c r="D30" s="64">
        <f>SUM(D8:D29)</f>
        <v>10172000</v>
      </c>
      <c r="E30" s="64">
        <f t="shared" ref="E30:F30" si="1">SUM(E8:E29)</f>
        <v>10082800</v>
      </c>
      <c r="F30" s="64">
        <f t="shared" si="1"/>
        <v>89200</v>
      </c>
      <c r="H30" s="53"/>
      <c r="I30" s="53"/>
    </row>
    <row r="31" spans="1:9" ht="15.75" thickTop="1" x14ac:dyDescent="0.35"/>
    <row r="33" spans="1:6" ht="21.75" x14ac:dyDescent="0.5">
      <c r="A33" s="65"/>
      <c r="B33" s="65"/>
      <c r="C33" s="65"/>
      <c r="D33" s="65"/>
      <c r="E33" s="65"/>
      <c r="F33" s="65"/>
    </row>
    <row r="34" spans="1:6" ht="21.75" x14ac:dyDescent="0.5">
      <c r="A34" s="66"/>
      <c r="B34" s="66"/>
      <c r="C34" s="66"/>
      <c r="D34" s="66"/>
      <c r="E34" s="66"/>
      <c r="F34" s="66"/>
    </row>
    <row r="35" spans="1:6" ht="21.75" x14ac:dyDescent="0.5">
      <c r="A35" s="66"/>
      <c r="B35" s="66"/>
      <c r="C35" s="66"/>
      <c r="D35" s="66"/>
      <c r="E35" s="66"/>
      <c r="F35" s="66"/>
    </row>
  </sheetData>
  <mergeCells count="10">
    <mergeCell ref="A30:B30"/>
    <mergeCell ref="A1:F1"/>
    <mergeCell ref="A2:F2"/>
    <mergeCell ref="A3:F3"/>
    <mergeCell ref="A6:A7"/>
    <mergeCell ref="B6:B7"/>
    <mergeCell ref="D6:D7"/>
    <mergeCell ref="E6:E7"/>
    <mergeCell ref="F6:F7"/>
    <mergeCell ref="C6:C7"/>
  </mergeCells>
  <pageMargins left="0.5118110236220472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workbookViewId="0">
      <selection activeCell="L14" sqref="L14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27" t="s">
        <v>12</v>
      </c>
      <c r="B1" s="328"/>
      <c r="C1" s="328"/>
      <c r="D1" s="328"/>
      <c r="E1" s="328"/>
      <c r="F1" s="328"/>
      <c r="G1" s="329"/>
      <c r="H1" s="327" t="s">
        <v>252</v>
      </c>
      <c r="I1" s="328"/>
      <c r="J1" s="329"/>
      <c r="K1" s="1"/>
    </row>
    <row r="2" spans="1:12" ht="21.75" customHeight="1" x14ac:dyDescent="0.45">
      <c r="A2" s="330" t="s">
        <v>14</v>
      </c>
      <c r="B2" s="331"/>
      <c r="C2" s="331"/>
      <c r="D2" s="331"/>
      <c r="E2" s="331"/>
      <c r="F2" s="331"/>
      <c r="G2" s="332"/>
      <c r="H2" s="333" t="s">
        <v>253</v>
      </c>
      <c r="I2" s="334"/>
      <c r="J2" s="335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36" t="s">
        <v>16</v>
      </c>
      <c r="I3" s="337"/>
      <c r="J3" s="338"/>
    </row>
    <row r="4" spans="1:12" ht="18.75" customHeight="1" x14ac:dyDescent="0.45">
      <c r="A4" s="8"/>
      <c r="B4" s="9" t="s">
        <v>147</v>
      </c>
      <c r="C4" s="9"/>
      <c r="D4" s="9"/>
      <c r="E4" s="339" t="s">
        <v>685</v>
      </c>
      <c r="F4" s="339"/>
      <c r="G4" s="10"/>
      <c r="H4" s="11"/>
      <c r="I4" s="12">
        <v>4830139.41</v>
      </c>
      <c r="J4" s="13"/>
    </row>
    <row r="5" spans="1:12" ht="17.25" customHeight="1" x14ac:dyDescent="0.45">
      <c r="A5" s="8"/>
      <c r="B5" s="14" t="s">
        <v>95</v>
      </c>
      <c r="C5" s="9"/>
      <c r="D5" s="9"/>
      <c r="E5" s="9"/>
      <c r="F5" s="9"/>
      <c r="G5" s="10"/>
      <c r="H5" s="8"/>
      <c r="I5" s="9"/>
      <c r="J5" s="10"/>
      <c r="L5" s="27">
        <f>I4+I7</f>
        <v>4830139.41</v>
      </c>
    </row>
    <row r="6" spans="1:12" ht="16.5" customHeight="1" x14ac:dyDescent="0.45">
      <c r="A6" s="8"/>
      <c r="B6" s="15" t="s">
        <v>18</v>
      </c>
      <c r="C6" s="16"/>
      <c r="D6" s="15" t="s">
        <v>19</v>
      </c>
      <c r="E6" s="16"/>
      <c r="F6" s="17" t="s">
        <v>20</v>
      </c>
      <c r="G6" s="10"/>
      <c r="H6" s="8"/>
      <c r="I6" s="9"/>
      <c r="J6" s="10"/>
    </row>
    <row r="7" spans="1:12" ht="8.4499999999999993" customHeight="1" x14ac:dyDescent="0.45">
      <c r="A7" s="8"/>
      <c r="B7" s="37"/>
      <c r="C7" s="16"/>
      <c r="D7" s="15"/>
      <c r="E7" s="16"/>
      <c r="F7" s="38"/>
      <c r="G7" s="10"/>
      <c r="H7" s="8"/>
      <c r="I7" s="35">
        <f>SUM(F7:F8)</f>
        <v>0</v>
      </c>
      <c r="J7" s="10"/>
    </row>
    <row r="8" spans="1:12" ht="9" customHeight="1" x14ac:dyDescent="0.45">
      <c r="A8" s="8"/>
      <c r="B8" s="37"/>
      <c r="C8" s="16"/>
      <c r="D8" s="15"/>
      <c r="E8" s="16"/>
      <c r="F8" s="38"/>
      <c r="G8" s="10"/>
      <c r="H8" s="8"/>
      <c r="I8" s="9"/>
      <c r="J8" s="10"/>
    </row>
    <row r="9" spans="1:12" ht="24" customHeight="1" x14ac:dyDescent="0.45">
      <c r="A9" s="8"/>
      <c r="B9" s="14" t="s">
        <v>24</v>
      </c>
      <c r="C9" s="9"/>
      <c r="D9" s="9"/>
      <c r="E9" s="9"/>
      <c r="F9" s="9"/>
      <c r="G9" s="10"/>
      <c r="H9" s="8"/>
      <c r="I9" s="9"/>
      <c r="J9" s="10"/>
      <c r="L9" s="36">
        <f>L5-I38</f>
        <v>597603.63999999966</v>
      </c>
    </row>
    <row r="10" spans="1:12" ht="18.95" customHeight="1" x14ac:dyDescent="0.45">
      <c r="A10" s="8"/>
      <c r="B10" s="143" t="s">
        <v>164</v>
      </c>
      <c r="C10" s="9"/>
      <c r="D10" s="143" t="s">
        <v>26</v>
      </c>
      <c r="E10" s="9"/>
      <c r="F10" s="144" t="s">
        <v>20</v>
      </c>
      <c r="G10" s="10"/>
      <c r="H10" s="8"/>
      <c r="I10" s="9"/>
      <c r="J10" s="10"/>
    </row>
    <row r="11" spans="1:12" ht="18.95" customHeight="1" x14ac:dyDescent="0.45">
      <c r="A11" s="8"/>
      <c r="B11" s="20" t="s">
        <v>416</v>
      </c>
      <c r="C11" s="228"/>
      <c r="D11" s="20" t="s">
        <v>417</v>
      </c>
      <c r="E11" s="9"/>
      <c r="F11" s="48">
        <v>118877.64</v>
      </c>
      <c r="G11" s="10"/>
      <c r="H11" s="8"/>
      <c r="I11" s="9"/>
      <c r="J11" s="10"/>
    </row>
    <row r="12" spans="1:12" ht="18.95" customHeight="1" x14ac:dyDescent="0.45">
      <c r="A12" s="8"/>
      <c r="B12" s="20" t="s">
        <v>502</v>
      </c>
      <c r="C12" s="212"/>
      <c r="D12" s="20" t="s">
        <v>503</v>
      </c>
      <c r="E12" s="9"/>
      <c r="F12" s="48">
        <v>1550</v>
      </c>
      <c r="G12" s="10"/>
      <c r="H12" s="8"/>
      <c r="I12" s="9"/>
      <c r="J12" s="10"/>
    </row>
    <row r="13" spans="1:12" ht="18.95" customHeight="1" x14ac:dyDescent="0.45">
      <c r="A13" s="8"/>
      <c r="B13" s="20" t="s">
        <v>502</v>
      </c>
      <c r="C13" s="119"/>
      <c r="D13" s="20" t="s">
        <v>504</v>
      </c>
      <c r="E13" s="9"/>
      <c r="F13" s="48">
        <v>750</v>
      </c>
      <c r="G13" s="10"/>
      <c r="H13" s="8"/>
      <c r="I13" s="34"/>
      <c r="J13" s="10"/>
    </row>
    <row r="14" spans="1:12" ht="18.95" customHeight="1" x14ac:dyDescent="0.45">
      <c r="A14" s="8"/>
      <c r="B14" s="20" t="s">
        <v>505</v>
      </c>
      <c r="C14" s="133"/>
      <c r="D14" s="20" t="s">
        <v>506</v>
      </c>
      <c r="E14" s="9"/>
      <c r="F14" s="48">
        <v>4851</v>
      </c>
      <c r="G14" s="10"/>
      <c r="H14" s="8"/>
      <c r="I14" s="50">
        <f>SUM(F11:F18)</f>
        <v>158698.64000000001</v>
      </c>
      <c r="J14" s="10"/>
    </row>
    <row r="15" spans="1:12" ht="18.95" customHeight="1" x14ac:dyDescent="0.45">
      <c r="A15" s="8"/>
      <c r="B15" s="20" t="s">
        <v>505</v>
      </c>
      <c r="C15" s="140"/>
      <c r="D15" s="20" t="s">
        <v>507</v>
      </c>
      <c r="E15" s="9"/>
      <c r="F15" s="21">
        <v>32670</v>
      </c>
      <c r="G15" s="10"/>
      <c r="H15" s="8"/>
      <c r="I15" s="9"/>
      <c r="J15" s="10"/>
    </row>
    <row r="16" spans="1:12" ht="18.95" customHeight="1" x14ac:dyDescent="0.45">
      <c r="A16" s="8"/>
      <c r="B16" s="20"/>
      <c r="C16" s="133"/>
      <c r="D16" s="20"/>
      <c r="E16" s="9"/>
      <c r="F16" s="21"/>
      <c r="G16" s="10"/>
      <c r="H16" s="8"/>
      <c r="I16" s="9"/>
      <c r="J16" s="10"/>
    </row>
    <row r="17" spans="1:12" ht="18.95" customHeight="1" x14ac:dyDescent="0.45">
      <c r="A17" s="8"/>
      <c r="B17" s="20"/>
      <c r="C17" s="133"/>
      <c r="D17" s="20"/>
      <c r="E17" s="9"/>
      <c r="F17" s="21"/>
      <c r="G17" s="10"/>
      <c r="H17" s="8"/>
      <c r="J17" s="10"/>
      <c r="L17" s="27">
        <f>I4-I38</f>
        <v>597603.63999999966</v>
      </c>
    </row>
    <row r="18" spans="1:12" ht="18.95" customHeight="1" x14ac:dyDescent="0.45">
      <c r="A18" s="8"/>
      <c r="B18" s="20"/>
      <c r="C18" s="133"/>
      <c r="D18" s="20"/>
      <c r="E18" s="9"/>
      <c r="F18" s="21"/>
      <c r="G18" s="10"/>
      <c r="H18" s="8"/>
      <c r="I18" s="34"/>
      <c r="J18" s="10"/>
      <c r="L18" s="27"/>
    </row>
    <row r="19" spans="1:12" ht="18.95" customHeight="1" x14ac:dyDescent="0.45">
      <c r="A19" s="8"/>
      <c r="B19" s="20"/>
      <c r="C19" s="133"/>
      <c r="D19" s="20"/>
      <c r="E19" s="9"/>
      <c r="F19" s="21"/>
      <c r="G19" s="10"/>
      <c r="H19" s="8"/>
      <c r="I19" s="34"/>
      <c r="J19" s="10"/>
      <c r="L19" s="27"/>
    </row>
    <row r="20" spans="1:12" ht="18.95" customHeight="1" x14ac:dyDescent="0.45">
      <c r="A20" s="8"/>
      <c r="B20" s="20"/>
      <c r="C20" s="120"/>
      <c r="D20" s="20"/>
      <c r="E20" s="9"/>
      <c r="F20" s="21"/>
      <c r="G20" s="10"/>
      <c r="H20" s="8"/>
      <c r="I20" s="34"/>
      <c r="J20" s="10"/>
      <c r="L20" s="27">
        <f>SUM(F19:F21)</f>
        <v>0</v>
      </c>
    </row>
    <row r="21" spans="1:12" ht="18.95" customHeight="1" x14ac:dyDescent="0.45">
      <c r="A21" s="8"/>
      <c r="B21" s="20"/>
      <c r="C21" s="120"/>
      <c r="D21" s="20"/>
      <c r="E21" s="9"/>
      <c r="F21" s="21"/>
      <c r="G21" s="10"/>
      <c r="H21" s="8"/>
      <c r="I21" s="34"/>
      <c r="J21" s="10"/>
      <c r="L21" s="27"/>
    </row>
    <row r="22" spans="1:12" ht="18.95" customHeight="1" x14ac:dyDescent="0.45">
      <c r="A22" s="8"/>
      <c r="B22" s="20"/>
      <c r="C22" s="120"/>
      <c r="D22" s="20"/>
      <c r="E22" s="9"/>
      <c r="F22" s="48"/>
      <c r="G22" s="10"/>
      <c r="H22" s="8"/>
      <c r="I22" s="9"/>
      <c r="J22" s="10"/>
    </row>
    <row r="23" spans="1:12" ht="18.95" customHeight="1" x14ac:dyDescent="0.45">
      <c r="A23" s="8"/>
      <c r="B23" s="20"/>
      <c r="C23" s="120"/>
      <c r="D23" s="20"/>
      <c r="E23" s="9"/>
      <c r="F23" s="48"/>
      <c r="G23" s="10"/>
      <c r="H23" s="8"/>
      <c r="I23" s="9"/>
      <c r="J23" s="10"/>
    </row>
    <row r="24" spans="1:12" ht="18.95" customHeight="1" x14ac:dyDescent="0.45">
      <c r="A24" s="8"/>
      <c r="B24" s="20"/>
      <c r="C24" s="120"/>
      <c r="D24" s="20"/>
      <c r="E24" s="9"/>
      <c r="F24" s="48"/>
      <c r="G24" s="10"/>
      <c r="H24" s="8"/>
      <c r="I24" s="9"/>
      <c r="J24" s="10"/>
    </row>
    <row r="25" spans="1:12" ht="18.95" customHeight="1" x14ac:dyDescent="0.45">
      <c r="A25" s="8"/>
      <c r="B25" s="20"/>
      <c r="C25" s="120"/>
      <c r="D25" s="20"/>
      <c r="E25" s="9"/>
      <c r="F25" s="48"/>
      <c r="G25" s="10"/>
      <c r="H25" s="8"/>
      <c r="I25" s="9"/>
      <c r="J25" s="10"/>
    </row>
    <row r="26" spans="1:12" ht="18.95" customHeight="1" x14ac:dyDescent="0.45">
      <c r="A26" s="8"/>
      <c r="B26" s="20"/>
      <c r="C26" s="120"/>
      <c r="D26" s="20"/>
      <c r="E26" s="9"/>
      <c r="F26" s="48"/>
      <c r="G26" s="10"/>
      <c r="H26" s="8"/>
      <c r="I26" s="9"/>
      <c r="J26" s="10"/>
    </row>
    <row r="27" spans="1:12" ht="18.95" customHeight="1" x14ac:dyDescent="0.45">
      <c r="A27" s="8"/>
      <c r="B27" s="142"/>
      <c r="C27" s="56"/>
      <c r="D27" s="20"/>
      <c r="E27" s="9"/>
      <c r="F27" s="48"/>
      <c r="G27" s="10"/>
      <c r="H27" s="8"/>
      <c r="I27" s="25"/>
      <c r="J27" s="10"/>
    </row>
    <row r="28" spans="1:12" ht="18.95" customHeight="1" x14ac:dyDescent="0.45">
      <c r="A28" s="8"/>
      <c r="B28" s="20"/>
      <c r="C28" s="141"/>
      <c r="D28" s="20"/>
      <c r="E28" s="9"/>
      <c r="F28" s="48"/>
      <c r="G28" s="10"/>
      <c r="H28" s="8"/>
      <c r="I28" s="25"/>
      <c r="J28" s="10"/>
    </row>
    <row r="29" spans="1:12" ht="18.95" customHeight="1" x14ac:dyDescent="0.45">
      <c r="A29" s="8"/>
      <c r="B29" s="142"/>
      <c r="C29" s="141"/>
      <c r="D29" s="20"/>
      <c r="E29" s="9"/>
      <c r="F29" s="48"/>
      <c r="G29" s="10"/>
      <c r="H29" s="8"/>
      <c r="I29" s="25"/>
      <c r="J29" s="10"/>
    </row>
    <row r="30" spans="1:12" ht="18.95" customHeight="1" x14ac:dyDescent="0.45">
      <c r="A30" s="8"/>
      <c r="B30" s="20"/>
      <c r="C30" s="141"/>
      <c r="D30" s="20"/>
      <c r="E30" s="9"/>
      <c r="F30" s="48"/>
      <c r="G30" s="10"/>
      <c r="H30" s="8"/>
      <c r="I30" s="25"/>
      <c r="J30" s="10"/>
    </row>
    <row r="31" spans="1:12" ht="18.95" customHeight="1" x14ac:dyDescent="0.45">
      <c r="A31" s="8"/>
      <c r="B31" s="14" t="s">
        <v>153</v>
      </c>
      <c r="C31" s="141"/>
      <c r="D31" s="20"/>
      <c r="E31" s="9"/>
      <c r="F31" s="48"/>
      <c r="G31" s="10"/>
      <c r="H31" s="8"/>
      <c r="I31" s="25"/>
      <c r="J31" s="10"/>
    </row>
    <row r="32" spans="1:12" ht="18.95" customHeight="1" x14ac:dyDescent="0.45">
      <c r="A32" s="8"/>
      <c r="B32" s="266" t="s">
        <v>686</v>
      </c>
      <c r="C32" s="54"/>
      <c r="D32" s="20"/>
      <c r="E32" s="9"/>
      <c r="F32" s="48"/>
      <c r="G32" s="10"/>
      <c r="H32" s="8"/>
      <c r="I32" s="25">
        <v>425905</v>
      </c>
      <c r="J32" s="10"/>
    </row>
    <row r="33" spans="1:12" ht="18.95" customHeight="1" x14ac:dyDescent="0.45">
      <c r="A33" s="8"/>
      <c r="B33" s="266" t="s">
        <v>687</v>
      </c>
      <c r="C33" s="54"/>
      <c r="D33" s="20"/>
      <c r="E33" s="9"/>
      <c r="F33" s="48"/>
      <c r="G33" s="10"/>
      <c r="H33" s="8"/>
      <c r="I33" s="25">
        <v>13000</v>
      </c>
      <c r="J33" s="10"/>
    </row>
    <row r="34" spans="1:12" ht="18.95" customHeight="1" x14ac:dyDescent="0.45">
      <c r="A34" s="8"/>
      <c r="B34" s="20"/>
      <c r="C34" s="54"/>
      <c r="D34" s="20"/>
      <c r="E34" s="9"/>
      <c r="F34" s="48"/>
      <c r="G34" s="10"/>
      <c r="H34" s="8"/>
      <c r="I34" s="25"/>
      <c r="J34" s="10"/>
    </row>
    <row r="35" spans="1:12" ht="18.95" customHeight="1" x14ac:dyDescent="0.45">
      <c r="A35" s="8"/>
      <c r="B35" s="142"/>
      <c r="C35" s="141"/>
      <c r="D35" s="20"/>
      <c r="E35" s="9"/>
      <c r="F35" s="48"/>
      <c r="G35" s="10"/>
      <c r="H35" s="8"/>
      <c r="I35" s="25"/>
      <c r="J35" s="10"/>
    </row>
    <row r="36" spans="1:12" ht="18.95" customHeight="1" x14ac:dyDescent="0.45">
      <c r="A36" s="8"/>
      <c r="B36" s="14"/>
      <c r="C36" s="57"/>
      <c r="D36" s="47"/>
      <c r="E36" s="9"/>
      <c r="F36" s="48"/>
      <c r="G36" s="10"/>
      <c r="H36" s="8"/>
      <c r="I36" s="9"/>
      <c r="J36" s="10"/>
    </row>
    <row r="37" spans="1:12" x14ac:dyDescent="0.45">
      <c r="A37" s="8"/>
      <c r="B37" s="134"/>
      <c r="C37" s="54"/>
      <c r="D37" s="139"/>
      <c r="E37" s="9"/>
      <c r="F37" s="132"/>
      <c r="G37" s="10"/>
      <c r="H37" s="8"/>
      <c r="I37" s="25"/>
      <c r="J37" s="10"/>
    </row>
    <row r="38" spans="1:12" ht="21.75" customHeight="1" x14ac:dyDescent="0.45">
      <c r="A38" s="28"/>
      <c r="B38" s="29" t="s">
        <v>148</v>
      </c>
      <c r="C38" s="29"/>
      <c r="D38" s="29"/>
      <c r="E38" s="340" t="str">
        <f>E4</f>
        <v>29 ก.พ.59</v>
      </c>
      <c r="F38" s="340"/>
      <c r="G38" s="31"/>
      <c r="H38" s="28"/>
      <c r="I38" s="12">
        <f>I4-I14-I32-I33</f>
        <v>4232535.7700000005</v>
      </c>
      <c r="J38" s="30"/>
      <c r="L38" s="24"/>
    </row>
    <row r="39" spans="1:12" ht="32.25" customHeight="1" x14ac:dyDescent="0.45">
      <c r="A39" s="3"/>
      <c r="B39" s="5" t="s">
        <v>30</v>
      </c>
      <c r="C39" s="5"/>
      <c r="D39" s="5"/>
      <c r="E39" s="7"/>
      <c r="F39" s="3" t="s">
        <v>31</v>
      </c>
      <c r="G39" s="5"/>
      <c r="H39" s="5"/>
      <c r="I39" s="5"/>
      <c r="J39" s="7"/>
    </row>
    <row r="40" spans="1:12" x14ac:dyDescent="0.45">
      <c r="A40" s="8"/>
      <c r="B40" s="325" t="s">
        <v>151</v>
      </c>
      <c r="C40" s="325"/>
      <c r="D40" s="325"/>
      <c r="E40" s="10"/>
      <c r="F40" s="326" t="s">
        <v>99</v>
      </c>
      <c r="G40" s="325"/>
      <c r="H40" s="325"/>
      <c r="I40" s="325"/>
      <c r="J40" s="10"/>
    </row>
    <row r="41" spans="1:12" x14ac:dyDescent="0.45">
      <c r="A41" s="8"/>
      <c r="B41" s="325" t="s">
        <v>98</v>
      </c>
      <c r="C41" s="325"/>
      <c r="D41" s="325"/>
      <c r="E41" s="10"/>
      <c r="F41" s="326" t="s">
        <v>156</v>
      </c>
      <c r="G41" s="325"/>
      <c r="H41" s="325"/>
      <c r="I41" s="325"/>
      <c r="J41" s="10"/>
      <c r="L41" s="24"/>
    </row>
    <row r="42" spans="1:12" x14ac:dyDescent="0.45">
      <c r="A42" s="28"/>
      <c r="B42" s="334" t="s">
        <v>101</v>
      </c>
      <c r="C42" s="334"/>
      <c r="D42" s="334"/>
      <c r="E42" s="31"/>
      <c r="F42" s="333" t="s">
        <v>100</v>
      </c>
      <c r="G42" s="334"/>
      <c r="H42" s="334"/>
      <c r="I42" s="334"/>
      <c r="J42" s="31"/>
    </row>
    <row r="43" spans="1:12" ht="20.100000000000001" customHeight="1" x14ac:dyDescent="0.45">
      <c r="A43" s="5"/>
      <c r="B43" s="5"/>
      <c r="C43" s="5"/>
      <c r="D43" s="5" t="s">
        <v>128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1" ht="20.100000000000001" customHeight="1" x14ac:dyDescent="0.4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1" ht="20.100000000000001" customHeight="1" x14ac:dyDescent="0.45">
      <c r="A61" s="8"/>
      <c r="B61" s="9"/>
      <c r="C61" s="9"/>
      <c r="D61" s="9"/>
      <c r="E61" s="9"/>
      <c r="F61" s="9"/>
      <c r="G61" s="9"/>
      <c r="H61" s="9"/>
      <c r="I61" s="9"/>
      <c r="J61" s="10"/>
    </row>
    <row r="62" spans="1:11" ht="20.100000000000001" customHeight="1" x14ac:dyDescent="0.45">
      <c r="A62" s="8"/>
      <c r="B62" s="9"/>
      <c r="C62" s="9"/>
      <c r="D62" s="9"/>
      <c r="E62" s="9"/>
      <c r="F62" s="9"/>
      <c r="G62" s="9"/>
      <c r="H62" s="9"/>
      <c r="I62" s="9"/>
      <c r="J62" s="10"/>
    </row>
    <row r="63" spans="1:11" ht="21.75" customHeight="1" x14ac:dyDescent="0.45">
      <c r="A63" s="327" t="s">
        <v>12</v>
      </c>
      <c r="B63" s="328"/>
      <c r="C63" s="328"/>
      <c r="D63" s="328"/>
      <c r="E63" s="328"/>
      <c r="F63" s="328"/>
      <c r="G63" s="329"/>
      <c r="H63" s="327" t="s">
        <v>13</v>
      </c>
      <c r="I63" s="328"/>
      <c r="J63" s="329"/>
      <c r="K63" s="1"/>
    </row>
    <row r="64" spans="1:11" ht="21.75" customHeight="1" x14ac:dyDescent="0.45">
      <c r="A64" s="330" t="s">
        <v>14</v>
      </c>
      <c r="B64" s="331"/>
      <c r="C64" s="331"/>
      <c r="D64" s="331"/>
      <c r="E64" s="331"/>
      <c r="F64" s="331"/>
      <c r="G64" s="332"/>
      <c r="H64" s="333" t="s">
        <v>62</v>
      </c>
      <c r="I64" s="334"/>
      <c r="J64" s="335"/>
    </row>
    <row r="65" spans="1:11" ht="14.25" customHeight="1" x14ac:dyDescent="0.45">
      <c r="A65" s="3"/>
      <c r="B65" s="4"/>
      <c r="C65" s="5"/>
      <c r="D65" s="6"/>
      <c r="E65" s="5"/>
      <c r="F65" s="5"/>
      <c r="G65" s="7"/>
      <c r="H65" s="336" t="s">
        <v>16</v>
      </c>
      <c r="I65" s="337"/>
      <c r="J65" s="338"/>
    </row>
    <row r="66" spans="1:11" ht="18.75" customHeight="1" x14ac:dyDescent="0.45">
      <c r="A66" s="8"/>
      <c r="B66" s="9" t="s">
        <v>60</v>
      </c>
      <c r="C66" s="9"/>
      <c r="D66" s="9"/>
      <c r="E66" s="9"/>
      <c r="F66" s="9"/>
      <c r="G66" s="10"/>
      <c r="H66" s="11"/>
      <c r="I66" s="12">
        <v>6532376.5499999998</v>
      </c>
      <c r="J66" s="13"/>
    </row>
    <row r="67" spans="1:11" ht="17.25" customHeight="1" x14ac:dyDescent="0.45">
      <c r="A67" s="8"/>
      <c r="B67" s="14" t="s">
        <v>17</v>
      </c>
      <c r="C67" s="9"/>
      <c r="D67" s="9"/>
      <c r="E67" s="9"/>
      <c r="F67" s="9"/>
      <c r="G67" s="10"/>
      <c r="H67" s="8"/>
      <c r="I67" s="9"/>
      <c r="J67" s="10"/>
    </row>
    <row r="68" spans="1:11" ht="16.5" customHeight="1" x14ac:dyDescent="0.45">
      <c r="A68" s="8"/>
      <c r="B68" s="15" t="s">
        <v>18</v>
      </c>
      <c r="C68" s="16"/>
      <c r="D68" s="15" t="s">
        <v>19</v>
      </c>
      <c r="E68" s="16"/>
      <c r="F68" s="17" t="s">
        <v>20</v>
      </c>
      <c r="G68" s="10"/>
      <c r="H68" s="8"/>
      <c r="I68" s="9"/>
      <c r="J68" s="10"/>
    </row>
    <row r="69" spans="1:11" ht="16.5" customHeight="1" x14ac:dyDescent="0.45">
      <c r="A69" s="8"/>
      <c r="B69" s="18" t="s">
        <v>21</v>
      </c>
      <c r="C69" s="9"/>
      <c r="D69" s="18" t="s">
        <v>21</v>
      </c>
      <c r="E69" s="9"/>
      <c r="F69" s="18" t="s">
        <v>22</v>
      </c>
      <c r="G69" s="10"/>
      <c r="H69" s="8"/>
      <c r="I69" s="9" t="s">
        <v>23</v>
      </c>
      <c r="J69" s="10"/>
    </row>
    <row r="70" spans="1:11" ht="16.5" customHeight="1" x14ac:dyDescent="0.45">
      <c r="A70" s="8"/>
      <c r="B70" s="18" t="s">
        <v>21</v>
      </c>
      <c r="C70" s="9"/>
      <c r="D70" s="18" t="s">
        <v>21</v>
      </c>
      <c r="E70" s="9"/>
      <c r="F70" s="18" t="s">
        <v>22</v>
      </c>
      <c r="G70" s="10"/>
      <c r="H70" s="8"/>
      <c r="I70" s="9" t="s">
        <v>23</v>
      </c>
      <c r="J70" s="10"/>
    </row>
    <row r="71" spans="1:11" x14ac:dyDescent="0.45">
      <c r="A71" s="8"/>
      <c r="B71" s="14" t="s">
        <v>24</v>
      </c>
      <c r="C71" s="9"/>
      <c r="D71" s="9"/>
      <c r="E71" s="9"/>
      <c r="F71" s="9"/>
      <c r="G71" s="10"/>
      <c r="H71" s="8"/>
      <c r="I71" s="9"/>
      <c r="J71" s="10"/>
    </row>
    <row r="72" spans="1:11" ht="18.95" customHeight="1" x14ac:dyDescent="0.45">
      <c r="A72" s="8"/>
      <c r="B72" s="49" t="s">
        <v>25</v>
      </c>
      <c r="C72" s="9"/>
      <c r="D72" s="49" t="s">
        <v>26</v>
      </c>
      <c r="E72" s="9"/>
      <c r="F72" s="19" t="s">
        <v>20</v>
      </c>
      <c r="G72" s="10"/>
      <c r="H72" s="8"/>
      <c r="I72" s="9"/>
      <c r="J72" s="10"/>
    </row>
    <row r="73" spans="1:11" ht="18.95" customHeight="1" x14ac:dyDescent="0.45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95" customHeight="1" x14ac:dyDescent="0.45">
      <c r="A74" s="8"/>
      <c r="B74" s="20"/>
      <c r="C74" s="9"/>
      <c r="D74" s="20"/>
      <c r="E74" s="9"/>
      <c r="F74" s="21"/>
      <c r="G74" s="22"/>
      <c r="H74" s="8"/>
      <c r="I74" s="23"/>
      <c r="J74" s="10"/>
      <c r="K74" s="24"/>
    </row>
    <row r="75" spans="1:11" ht="18.95" customHeight="1" x14ac:dyDescent="0.45">
      <c r="A75" s="8"/>
      <c r="B75" s="20"/>
      <c r="C75" s="9"/>
      <c r="D75" s="20"/>
      <c r="E75" s="9"/>
      <c r="F75" s="21"/>
      <c r="G75" s="22"/>
      <c r="H75" s="8"/>
      <c r="I75" s="23"/>
      <c r="J75" s="10"/>
      <c r="K75" s="24"/>
    </row>
    <row r="76" spans="1:11" ht="18.95" customHeight="1" x14ac:dyDescent="0.45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95" customHeight="1" x14ac:dyDescent="0.45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 x14ac:dyDescent="0.45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 x14ac:dyDescent="0.45">
      <c r="A79" s="8"/>
      <c r="B79" s="20"/>
      <c r="C79" s="9"/>
      <c r="D79" s="20"/>
      <c r="E79" s="9"/>
      <c r="F79" s="21"/>
      <c r="G79" s="22"/>
      <c r="H79" s="9"/>
      <c r="I79" s="23"/>
      <c r="J79" s="10"/>
      <c r="K79" s="24"/>
    </row>
    <row r="80" spans="1:11" ht="18.95" customHeight="1" x14ac:dyDescent="0.45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95" customHeight="1" x14ac:dyDescent="0.45">
      <c r="A81" s="8"/>
      <c r="B81" s="20"/>
      <c r="C81" s="9"/>
      <c r="D81" s="20"/>
      <c r="E81" s="9"/>
      <c r="F81" s="21"/>
      <c r="G81" s="22"/>
      <c r="H81" s="9"/>
      <c r="I81" s="23">
        <v>12158.25</v>
      </c>
      <c r="J81" s="10"/>
      <c r="K81" s="24"/>
    </row>
    <row r="82" spans="1:12" ht="18.95" customHeight="1" x14ac:dyDescent="0.45">
      <c r="A82" s="8"/>
      <c r="B82" s="20"/>
      <c r="C82" s="9"/>
      <c r="D82" s="20"/>
      <c r="E82" s="9"/>
      <c r="F82" s="21"/>
      <c r="G82" s="22"/>
      <c r="H82" s="9"/>
      <c r="I82" s="23"/>
      <c r="J82" s="10"/>
      <c r="K82" s="24"/>
    </row>
    <row r="83" spans="1:12" ht="18.95" customHeight="1" x14ac:dyDescent="0.45">
      <c r="A83" s="8"/>
      <c r="B83" s="20"/>
      <c r="C83" s="9"/>
      <c r="D83" s="20"/>
      <c r="E83" s="9"/>
      <c r="F83" s="21"/>
      <c r="G83" s="22"/>
      <c r="H83" s="9"/>
      <c r="I83" s="23"/>
      <c r="J83" s="10"/>
      <c r="K83" s="24"/>
    </row>
    <row r="84" spans="1:12" ht="18.95" customHeight="1" x14ac:dyDescent="0.45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95" customHeight="1" x14ac:dyDescent="0.45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95" customHeight="1" x14ac:dyDescent="0.45">
      <c r="A86" s="8"/>
      <c r="B86" s="20"/>
      <c r="C86" s="9"/>
      <c r="D86" s="20"/>
      <c r="E86" s="9"/>
      <c r="F86" s="21"/>
      <c r="G86" s="22"/>
      <c r="H86" s="9"/>
      <c r="I86" s="9"/>
      <c r="J86" s="10"/>
    </row>
    <row r="87" spans="1:12" ht="18.95" customHeight="1" x14ac:dyDescent="0.45">
      <c r="A87" s="8"/>
      <c r="B87" s="20"/>
      <c r="C87" s="9"/>
      <c r="D87" s="20"/>
      <c r="E87" s="9"/>
      <c r="F87" s="21"/>
      <c r="G87" s="22"/>
      <c r="H87" s="9"/>
      <c r="I87" s="9"/>
      <c r="J87" s="10"/>
    </row>
    <row r="88" spans="1:12" ht="18.95" customHeight="1" x14ac:dyDescent="0.45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95" customHeight="1" x14ac:dyDescent="0.45">
      <c r="A89" s="8"/>
      <c r="B89" s="20"/>
      <c r="C89" s="9"/>
      <c r="D89" s="20"/>
      <c r="E89" s="9"/>
      <c r="F89" s="25"/>
      <c r="G89" s="10"/>
      <c r="H89" s="9"/>
      <c r="I89" s="9"/>
      <c r="J89" s="10"/>
    </row>
    <row r="90" spans="1:12" ht="18.95" customHeight="1" x14ac:dyDescent="0.45">
      <c r="A90" s="8"/>
      <c r="B90" s="20"/>
      <c r="C90" s="9"/>
      <c r="D90" s="20"/>
      <c r="E90" s="9"/>
      <c r="F90" s="25"/>
      <c r="G90" s="10"/>
      <c r="H90" s="9"/>
      <c r="I90" s="9"/>
      <c r="J90" s="10"/>
    </row>
    <row r="91" spans="1:12" ht="18.95" customHeight="1" x14ac:dyDescent="0.45">
      <c r="A91" s="8"/>
      <c r="B91" s="20"/>
      <c r="D91" s="20"/>
      <c r="F91" s="26"/>
      <c r="G91" s="10"/>
      <c r="I91" s="27"/>
      <c r="J91" s="10"/>
    </row>
    <row r="92" spans="1:12" x14ac:dyDescent="0.45">
      <c r="A92" s="8"/>
      <c r="B92" s="14" t="s">
        <v>27</v>
      </c>
      <c r="C92" s="9"/>
      <c r="D92" s="9"/>
      <c r="E92" s="9"/>
      <c r="F92" s="9"/>
      <c r="G92" s="10"/>
      <c r="H92" s="8"/>
      <c r="I92" s="9"/>
      <c r="J92" s="10"/>
    </row>
    <row r="93" spans="1:12" x14ac:dyDescent="0.45">
      <c r="A93" s="8"/>
      <c r="B93" s="14" t="s">
        <v>28</v>
      </c>
      <c r="C93" s="9"/>
      <c r="D93" s="9"/>
      <c r="E93" s="9"/>
      <c r="F93" s="9"/>
      <c r="G93" s="10"/>
      <c r="H93" s="8"/>
      <c r="I93" s="9"/>
      <c r="J93" s="10"/>
      <c r="L93" s="2">
        <f>SUM(L84)</f>
        <v>0</v>
      </c>
    </row>
    <row r="94" spans="1:12" ht="19.5" customHeight="1" x14ac:dyDescent="0.45">
      <c r="A94" s="8"/>
      <c r="B94" s="18" t="s">
        <v>29</v>
      </c>
      <c r="C94" s="9"/>
      <c r="D94" s="18" t="s">
        <v>21</v>
      </c>
      <c r="E94" s="9"/>
      <c r="F94" s="18" t="s">
        <v>22</v>
      </c>
      <c r="G94" s="10"/>
      <c r="H94" s="8"/>
      <c r="I94" s="9" t="s">
        <v>23</v>
      </c>
      <c r="J94" s="10"/>
    </row>
    <row r="95" spans="1:12" ht="16.5" customHeight="1" x14ac:dyDescent="0.45">
      <c r="A95" s="8"/>
      <c r="B95" s="18" t="s">
        <v>21</v>
      </c>
      <c r="C95" s="9"/>
      <c r="D95" s="18" t="s">
        <v>21</v>
      </c>
      <c r="E95" s="9"/>
      <c r="F95" s="18" t="s">
        <v>22</v>
      </c>
      <c r="G95" s="10"/>
      <c r="H95" s="8"/>
      <c r="I95" s="9" t="s">
        <v>23</v>
      </c>
      <c r="J95" s="10"/>
    </row>
    <row r="96" spans="1:12" ht="21.75" customHeight="1" x14ac:dyDescent="0.45">
      <c r="A96" s="28"/>
      <c r="B96" s="29" t="s">
        <v>61</v>
      </c>
      <c r="C96" s="29"/>
      <c r="D96" s="29"/>
      <c r="E96" s="29"/>
      <c r="F96" s="29"/>
      <c r="G96" s="31"/>
      <c r="H96" s="28"/>
      <c r="I96" s="12">
        <v>6520225.8099999996</v>
      </c>
      <c r="J96" s="30"/>
    </row>
    <row r="97" spans="1:11" ht="32.25" customHeight="1" x14ac:dyDescent="0.45">
      <c r="A97" s="8"/>
      <c r="B97" s="9" t="s">
        <v>30</v>
      </c>
      <c r="C97" s="9"/>
      <c r="D97" s="9"/>
      <c r="E97" s="9"/>
      <c r="F97" s="3" t="s">
        <v>31</v>
      </c>
      <c r="G97" s="5"/>
      <c r="H97" s="5"/>
      <c r="I97" s="5"/>
      <c r="J97" s="7"/>
    </row>
    <row r="98" spans="1:11" x14ac:dyDescent="0.45">
      <c r="A98" s="8"/>
      <c r="B98" s="9" t="s">
        <v>32</v>
      </c>
      <c r="C98" s="9"/>
      <c r="D98" s="9" t="s">
        <v>33</v>
      </c>
      <c r="E98" s="9"/>
      <c r="F98" s="8" t="s">
        <v>57</v>
      </c>
      <c r="G98" s="9"/>
      <c r="I98" s="9" t="s">
        <v>58</v>
      </c>
      <c r="J98" s="10"/>
    </row>
    <row r="99" spans="1:11" ht="27" customHeight="1" x14ac:dyDescent="0.45">
      <c r="A99" s="28"/>
      <c r="B99" s="29" t="s">
        <v>34</v>
      </c>
      <c r="C99" s="29"/>
      <c r="D99" s="29"/>
      <c r="E99" s="29"/>
      <c r="F99" s="28" t="s">
        <v>35</v>
      </c>
      <c r="G99" s="29"/>
      <c r="H99" s="29"/>
      <c r="I99" s="29"/>
      <c r="J99" s="31"/>
    </row>
    <row r="100" spans="1:11" ht="21.75" customHeight="1" x14ac:dyDescent="0.45">
      <c r="A100" s="327" t="s">
        <v>12</v>
      </c>
      <c r="B100" s="328"/>
      <c r="C100" s="328"/>
      <c r="D100" s="328"/>
      <c r="E100" s="328"/>
      <c r="F100" s="328"/>
      <c r="G100" s="329"/>
      <c r="H100" s="327" t="s">
        <v>13</v>
      </c>
      <c r="I100" s="328"/>
      <c r="J100" s="329"/>
      <c r="K100" s="1"/>
    </row>
    <row r="101" spans="1:11" ht="21.75" customHeight="1" x14ac:dyDescent="0.45">
      <c r="A101" s="330" t="s">
        <v>14</v>
      </c>
      <c r="B101" s="331"/>
      <c r="C101" s="331"/>
      <c r="D101" s="331"/>
      <c r="E101" s="331"/>
      <c r="F101" s="331"/>
      <c r="G101" s="332"/>
      <c r="H101" s="333" t="s">
        <v>15</v>
      </c>
      <c r="I101" s="334"/>
      <c r="J101" s="335"/>
    </row>
    <row r="102" spans="1:11" ht="14.25" customHeight="1" x14ac:dyDescent="0.45">
      <c r="A102" s="3"/>
      <c r="B102" s="4"/>
      <c r="C102" s="5"/>
      <c r="D102" s="6"/>
      <c r="E102" s="5"/>
      <c r="F102" s="5"/>
      <c r="G102" s="7"/>
      <c r="H102" s="336" t="s">
        <v>16</v>
      </c>
      <c r="I102" s="337"/>
      <c r="J102" s="338"/>
    </row>
    <row r="103" spans="1:11" ht="18.75" customHeight="1" x14ac:dyDescent="0.45">
      <c r="A103" s="8"/>
      <c r="B103" s="9" t="s">
        <v>64</v>
      </c>
      <c r="C103" s="9"/>
      <c r="D103" s="9"/>
      <c r="E103" s="9"/>
      <c r="F103" s="9"/>
      <c r="G103" s="10"/>
      <c r="H103" s="11"/>
      <c r="I103" s="12">
        <v>8889423.5899999999</v>
      </c>
      <c r="J103" s="13"/>
    </row>
    <row r="104" spans="1:11" ht="17.25" customHeight="1" x14ac:dyDescent="0.45">
      <c r="A104" s="8"/>
      <c r="B104" s="14" t="s">
        <v>17</v>
      </c>
      <c r="C104" s="9"/>
      <c r="D104" s="9"/>
      <c r="E104" s="9"/>
      <c r="F104" s="9"/>
      <c r="G104" s="10"/>
      <c r="H104" s="8"/>
      <c r="I104" s="9"/>
      <c r="J104" s="10"/>
    </row>
    <row r="105" spans="1:11" ht="16.5" customHeight="1" x14ac:dyDescent="0.45">
      <c r="A105" s="8"/>
      <c r="B105" s="15" t="s">
        <v>18</v>
      </c>
      <c r="C105" s="16"/>
      <c r="D105" s="15" t="s">
        <v>19</v>
      </c>
      <c r="E105" s="16"/>
      <c r="F105" s="17" t="s">
        <v>20</v>
      </c>
      <c r="G105" s="10"/>
      <c r="H105" s="8"/>
      <c r="I105" s="9"/>
      <c r="J105" s="10"/>
    </row>
    <row r="106" spans="1:11" ht="16.5" customHeight="1" x14ac:dyDescent="0.45">
      <c r="A106" s="8"/>
      <c r="B106" s="18" t="s">
        <v>21</v>
      </c>
      <c r="C106" s="9"/>
      <c r="D106" s="18" t="s">
        <v>21</v>
      </c>
      <c r="E106" s="9"/>
      <c r="F106" s="18" t="s">
        <v>22</v>
      </c>
      <c r="G106" s="10"/>
      <c r="H106" s="8"/>
      <c r="I106" s="9" t="s">
        <v>23</v>
      </c>
      <c r="J106" s="10"/>
    </row>
    <row r="107" spans="1:11" ht="16.5" customHeight="1" x14ac:dyDescent="0.45">
      <c r="A107" s="8"/>
      <c r="B107" s="18" t="s">
        <v>21</v>
      </c>
      <c r="C107" s="9"/>
      <c r="D107" s="18" t="s">
        <v>21</v>
      </c>
      <c r="E107" s="9"/>
      <c r="F107" s="18" t="s">
        <v>22</v>
      </c>
      <c r="G107" s="10"/>
      <c r="H107" s="8"/>
      <c r="I107" s="9" t="s">
        <v>23</v>
      </c>
      <c r="J107" s="10"/>
    </row>
    <row r="108" spans="1:11" x14ac:dyDescent="0.45">
      <c r="A108" s="8"/>
      <c r="B108" s="14" t="s">
        <v>24</v>
      </c>
      <c r="C108" s="9"/>
      <c r="D108" s="9"/>
      <c r="E108" s="9"/>
      <c r="F108" s="9"/>
      <c r="G108" s="10"/>
      <c r="H108" s="8"/>
      <c r="I108" s="9"/>
      <c r="J108" s="10"/>
    </row>
    <row r="109" spans="1:11" ht="18.95" customHeight="1" x14ac:dyDescent="0.45">
      <c r="A109" s="8"/>
      <c r="B109" s="49" t="s">
        <v>25</v>
      </c>
      <c r="C109" s="9"/>
      <c r="D109" s="49" t="s">
        <v>26</v>
      </c>
      <c r="E109" s="9"/>
      <c r="F109" s="19" t="s">
        <v>20</v>
      </c>
      <c r="G109" s="10"/>
      <c r="H109" s="8"/>
      <c r="I109" s="9"/>
      <c r="J109" s="10"/>
    </row>
    <row r="110" spans="1:11" ht="18.95" customHeight="1" x14ac:dyDescent="0.45">
      <c r="A110" s="8"/>
      <c r="B110" s="20" t="s">
        <v>59</v>
      </c>
      <c r="C110" s="9"/>
      <c r="D110" s="49" t="s">
        <v>63</v>
      </c>
      <c r="E110" s="9"/>
      <c r="F110" s="21">
        <v>450</v>
      </c>
      <c r="G110" s="22"/>
      <c r="H110" s="8"/>
      <c r="I110" s="23"/>
      <c r="J110" s="10"/>
      <c r="K110" s="24"/>
    </row>
    <row r="111" spans="1:11" ht="18.95" customHeight="1" x14ac:dyDescent="0.45">
      <c r="A111" s="8"/>
      <c r="B111" s="20" t="s">
        <v>65</v>
      </c>
      <c r="C111" s="9"/>
      <c r="D111" s="49" t="s">
        <v>69</v>
      </c>
      <c r="E111" s="9"/>
      <c r="F111" s="21">
        <v>4084</v>
      </c>
      <c r="G111" s="22"/>
      <c r="H111" s="8"/>
      <c r="I111" s="23"/>
      <c r="J111" s="10"/>
      <c r="K111" s="24"/>
    </row>
    <row r="112" spans="1:11" ht="18.95" customHeight="1" x14ac:dyDescent="0.45">
      <c r="A112" s="8"/>
      <c r="B112" s="20" t="s">
        <v>65</v>
      </c>
      <c r="C112" s="9"/>
      <c r="D112" s="49" t="s">
        <v>70</v>
      </c>
      <c r="E112" s="9"/>
      <c r="F112" s="21">
        <v>5517.95</v>
      </c>
      <c r="G112" s="22"/>
      <c r="H112" s="8"/>
      <c r="I112" s="23"/>
      <c r="J112" s="10"/>
      <c r="K112" s="24"/>
    </row>
    <row r="113" spans="1:12" ht="18.95" customHeight="1" x14ac:dyDescent="0.45">
      <c r="A113" s="8"/>
      <c r="B113" s="20" t="s">
        <v>65</v>
      </c>
      <c r="C113" s="9"/>
      <c r="D113" s="49" t="s">
        <v>70</v>
      </c>
      <c r="E113" s="9"/>
      <c r="F113" s="21">
        <v>400</v>
      </c>
      <c r="G113" s="22"/>
      <c r="H113" s="9"/>
      <c r="I113" s="23"/>
      <c r="J113" s="10"/>
      <c r="K113" s="24"/>
    </row>
    <row r="114" spans="1:12" ht="18.95" customHeight="1" x14ac:dyDescent="0.45">
      <c r="A114" s="8"/>
      <c r="B114" s="20" t="s">
        <v>65</v>
      </c>
      <c r="D114" s="49" t="s">
        <v>70</v>
      </c>
      <c r="F114" s="26">
        <v>2555.89</v>
      </c>
      <c r="G114" s="10"/>
      <c r="I114" s="27"/>
      <c r="J114" s="10"/>
    </row>
    <row r="115" spans="1:12" ht="18.95" customHeight="1" x14ac:dyDescent="0.45">
      <c r="A115" s="8"/>
      <c r="B115" s="20" t="s">
        <v>66</v>
      </c>
      <c r="C115" s="9"/>
      <c r="D115" s="49" t="s">
        <v>71</v>
      </c>
      <c r="E115" s="9"/>
      <c r="F115" s="21">
        <v>1050</v>
      </c>
      <c r="G115" s="22"/>
      <c r="H115" s="9"/>
      <c r="I115" s="23"/>
      <c r="J115" s="10"/>
      <c r="K115" s="24"/>
    </row>
    <row r="116" spans="1:12" ht="18.95" customHeight="1" x14ac:dyDescent="0.45">
      <c r="A116" s="8"/>
      <c r="B116" s="20" t="s">
        <v>66</v>
      </c>
      <c r="C116" s="9"/>
      <c r="D116" s="49" t="s">
        <v>72</v>
      </c>
      <c r="E116" s="9"/>
      <c r="F116" s="21">
        <v>1300</v>
      </c>
      <c r="G116" s="22"/>
      <c r="H116" s="9"/>
      <c r="I116" s="23"/>
      <c r="J116" s="10"/>
      <c r="K116" s="24"/>
    </row>
    <row r="117" spans="1:12" ht="18.95" customHeight="1" x14ac:dyDescent="0.45">
      <c r="A117" s="8"/>
      <c r="B117" s="20" t="s">
        <v>66</v>
      </c>
      <c r="C117" s="9"/>
      <c r="D117" s="49" t="s">
        <v>73</v>
      </c>
      <c r="E117" s="9"/>
      <c r="F117" s="21">
        <v>1200</v>
      </c>
      <c r="G117" s="22"/>
      <c r="H117" s="9"/>
      <c r="I117" s="23"/>
      <c r="J117" s="10"/>
      <c r="K117" s="24"/>
    </row>
    <row r="118" spans="1:12" ht="18.95" customHeight="1" x14ac:dyDescent="0.45">
      <c r="A118" s="8"/>
      <c r="B118" s="20" t="s">
        <v>66</v>
      </c>
      <c r="C118" s="9"/>
      <c r="D118" s="49" t="s">
        <v>74</v>
      </c>
      <c r="E118" s="9"/>
      <c r="F118" s="21">
        <v>29447.200000000001</v>
      </c>
      <c r="G118" s="22"/>
      <c r="H118" s="9"/>
      <c r="I118" s="23"/>
      <c r="J118" s="10"/>
      <c r="K118" s="24"/>
    </row>
    <row r="119" spans="1:12" ht="18.95" customHeight="1" x14ac:dyDescent="0.45">
      <c r="A119" s="8"/>
      <c r="B119" s="20" t="s">
        <v>67</v>
      </c>
      <c r="C119" s="9"/>
      <c r="D119" s="49" t="s">
        <v>75</v>
      </c>
      <c r="E119" s="9"/>
      <c r="F119" s="21">
        <v>6395.4</v>
      </c>
      <c r="G119" s="22"/>
      <c r="H119" s="9"/>
      <c r="I119" s="23"/>
      <c r="J119" s="10"/>
      <c r="K119" s="24"/>
    </row>
    <row r="120" spans="1:12" ht="18.95" customHeight="1" x14ac:dyDescent="0.45">
      <c r="A120" s="8"/>
      <c r="B120" s="20" t="s">
        <v>67</v>
      </c>
      <c r="C120" s="9"/>
      <c r="D120" s="49" t="s">
        <v>77</v>
      </c>
      <c r="E120" s="9"/>
      <c r="F120" s="21">
        <v>4284.33</v>
      </c>
      <c r="G120" s="22"/>
      <c r="H120" s="9"/>
      <c r="I120" s="34"/>
      <c r="J120" s="10"/>
      <c r="K120" s="24"/>
    </row>
    <row r="121" spans="1:12" ht="18.95" customHeight="1" x14ac:dyDescent="0.45">
      <c r="A121" s="8"/>
      <c r="B121" s="20" t="s">
        <v>67</v>
      </c>
      <c r="C121" s="9"/>
      <c r="D121" s="49" t="s">
        <v>77</v>
      </c>
      <c r="E121" s="9"/>
      <c r="F121" s="21">
        <v>20256.560000000001</v>
      </c>
      <c r="G121" s="22"/>
      <c r="H121" s="9"/>
      <c r="I121" s="23"/>
      <c r="J121" s="10"/>
      <c r="K121" s="24"/>
    </row>
    <row r="122" spans="1:12" ht="18.95" customHeight="1" x14ac:dyDescent="0.45">
      <c r="A122" s="8"/>
      <c r="B122" s="20" t="s">
        <v>67</v>
      </c>
      <c r="C122" s="9"/>
      <c r="D122" s="49" t="s">
        <v>78</v>
      </c>
      <c r="E122" s="9"/>
      <c r="F122" s="21">
        <v>10897.92</v>
      </c>
      <c r="G122" s="22"/>
      <c r="H122" s="9"/>
      <c r="I122" s="9"/>
      <c r="J122" s="10"/>
    </row>
    <row r="123" spans="1:12" ht="18.95" customHeight="1" x14ac:dyDescent="0.45">
      <c r="A123" s="8"/>
      <c r="B123" s="20" t="s">
        <v>67</v>
      </c>
      <c r="C123" s="9"/>
      <c r="D123" s="49" t="s">
        <v>79</v>
      </c>
      <c r="E123" s="9"/>
      <c r="F123" s="21">
        <v>4128</v>
      </c>
      <c r="G123" s="22"/>
      <c r="H123" s="9"/>
      <c r="I123" s="9"/>
      <c r="J123" s="10"/>
    </row>
    <row r="124" spans="1:12" ht="18.95" customHeight="1" x14ac:dyDescent="0.45">
      <c r="A124" s="8"/>
      <c r="B124" s="20" t="s">
        <v>67</v>
      </c>
      <c r="C124" s="9"/>
      <c r="D124" s="49" t="s">
        <v>80</v>
      </c>
      <c r="E124" s="9"/>
      <c r="F124" s="21">
        <v>600</v>
      </c>
      <c r="G124" s="22"/>
      <c r="H124" s="9"/>
      <c r="I124" s="9"/>
      <c r="J124" s="10"/>
      <c r="L124" s="2">
        <v>119520</v>
      </c>
    </row>
    <row r="125" spans="1:12" ht="18.95" customHeight="1" x14ac:dyDescent="0.45">
      <c r="A125" s="8"/>
      <c r="B125" s="20" t="s">
        <v>67</v>
      </c>
      <c r="C125" s="9"/>
      <c r="D125" s="49" t="s">
        <v>81</v>
      </c>
      <c r="E125" s="9"/>
      <c r="F125" s="21">
        <v>6784</v>
      </c>
      <c r="G125" s="22"/>
      <c r="H125" s="9"/>
      <c r="I125" s="9"/>
      <c r="J125" s="10"/>
      <c r="L125" s="2">
        <v>4500</v>
      </c>
    </row>
    <row r="126" spans="1:12" ht="18.95" customHeight="1" x14ac:dyDescent="0.45">
      <c r="A126" s="8"/>
      <c r="B126" s="20" t="s">
        <v>67</v>
      </c>
      <c r="C126" s="9"/>
      <c r="D126" s="49" t="s">
        <v>82</v>
      </c>
      <c r="E126" s="9"/>
      <c r="F126" s="25">
        <v>1862.43</v>
      </c>
      <c r="G126" s="10"/>
      <c r="H126" s="9"/>
      <c r="I126" s="9"/>
      <c r="J126" s="10"/>
      <c r="L126" s="2">
        <v>1250</v>
      </c>
    </row>
    <row r="127" spans="1:12" ht="18.95" customHeight="1" x14ac:dyDescent="0.45">
      <c r="A127" s="8"/>
      <c r="B127" s="20" t="s">
        <v>67</v>
      </c>
      <c r="C127" s="9"/>
      <c r="D127" s="49" t="s">
        <v>83</v>
      </c>
      <c r="E127" s="9"/>
      <c r="F127" s="25">
        <v>8202.6200000000008</v>
      </c>
      <c r="G127" s="10"/>
      <c r="H127" s="9"/>
      <c r="I127" s="9"/>
      <c r="J127" s="10"/>
    </row>
    <row r="128" spans="1:12" ht="18.95" customHeight="1" x14ac:dyDescent="0.45">
      <c r="A128" s="8"/>
      <c r="B128" s="20" t="s">
        <v>68</v>
      </c>
      <c r="C128" s="9"/>
      <c r="D128" s="49" t="s">
        <v>84</v>
      </c>
      <c r="E128" s="9"/>
      <c r="F128" s="25">
        <v>177772.9</v>
      </c>
      <c r="G128" s="10"/>
      <c r="H128" s="9"/>
      <c r="I128" s="33">
        <f>F110+F111+F112+F113+F114+F115+F116+F117+F118+F119+F120+F121+F122+F123+F124+F125+F126+F127+F128+F129</f>
        <v>287189.19999999995</v>
      </c>
      <c r="J128" s="10"/>
    </row>
    <row r="129" spans="1:12" x14ac:dyDescent="0.45">
      <c r="A129" s="8"/>
      <c r="B129" s="14" t="s">
        <v>27</v>
      </c>
      <c r="C129" s="9"/>
      <c r="D129" s="9"/>
      <c r="E129" s="9"/>
      <c r="F129" s="33"/>
      <c r="G129" s="10"/>
      <c r="H129" s="8"/>
      <c r="I129" s="9"/>
      <c r="J129" s="10"/>
    </row>
    <row r="130" spans="1:12" ht="17.25" customHeight="1" x14ac:dyDescent="0.45">
      <c r="A130" s="8"/>
      <c r="B130" s="14" t="s">
        <v>28</v>
      </c>
      <c r="C130" s="9"/>
      <c r="D130" s="9"/>
      <c r="E130" s="9"/>
      <c r="F130" s="9"/>
      <c r="G130" s="10"/>
      <c r="H130" s="8"/>
      <c r="I130" s="9"/>
      <c r="J130" s="10"/>
      <c r="L130" s="2">
        <f>SUM(L122)</f>
        <v>0</v>
      </c>
    </row>
    <row r="131" spans="1:12" ht="19.5" customHeight="1" x14ac:dyDescent="0.45">
      <c r="A131" s="8"/>
      <c r="B131" s="18"/>
      <c r="C131" s="9"/>
      <c r="D131" s="18"/>
      <c r="E131" s="9"/>
      <c r="F131" s="18"/>
      <c r="G131" s="10"/>
      <c r="H131" s="8"/>
      <c r="I131" s="9"/>
      <c r="J131" s="10"/>
    </row>
    <row r="132" spans="1:12" ht="18.95" customHeight="1" x14ac:dyDescent="0.45">
      <c r="A132" s="8"/>
      <c r="B132" s="49" t="s">
        <v>25</v>
      </c>
      <c r="C132" s="9"/>
      <c r="D132" s="49" t="s">
        <v>26</v>
      </c>
      <c r="E132" s="9"/>
      <c r="F132" s="19" t="s">
        <v>20</v>
      </c>
      <c r="G132" s="10"/>
      <c r="H132" s="8"/>
      <c r="I132" s="9"/>
      <c r="J132" s="10"/>
    </row>
    <row r="133" spans="1:12" ht="16.5" customHeight="1" x14ac:dyDescent="0.45">
      <c r="A133" s="8"/>
      <c r="B133" s="20" t="s">
        <v>66</v>
      </c>
      <c r="C133" s="9"/>
      <c r="D133" s="49" t="s">
        <v>76</v>
      </c>
      <c r="E133" s="9"/>
      <c r="F133" s="25">
        <v>2</v>
      </c>
      <c r="G133" s="10"/>
      <c r="H133" s="8"/>
      <c r="I133" s="25">
        <v>2</v>
      </c>
      <c r="J133" s="10"/>
    </row>
    <row r="134" spans="1:12" ht="21.75" customHeight="1" x14ac:dyDescent="0.45">
      <c r="A134" s="28"/>
      <c r="B134" s="29" t="s">
        <v>85</v>
      </c>
      <c r="C134" s="29"/>
      <c r="D134" s="29"/>
      <c r="E134" s="29"/>
      <c r="F134" s="29"/>
      <c r="G134" s="31"/>
      <c r="H134" s="28"/>
      <c r="I134" s="12">
        <v>8602232.3900000006</v>
      </c>
      <c r="J134" s="30"/>
    </row>
    <row r="135" spans="1:12" ht="32.25" customHeight="1" x14ac:dyDescent="0.45">
      <c r="A135" s="3"/>
      <c r="B135" s="5" t="s">
        <v>30</v>
      </c>
      <c r="C135" s="5"/>
      <c r="D135" s="5"/>
      <c r="E135" s="5"/>
      <c r="F135" s="3" t="s">
        <v>31</v>
      </c>
      <c r="G135" s="5"/>
      <c r="H135" s="5"/>
      <c r="I135" s="5"/>
      <c r="J135" s="7"/>
    </row>
    <row r="136" spans="1:12" x14ac:dyDescent="0.45">
      <c r="A136" s="8"/>
      <c r="B136" s="9" t="s">
        <v>32</v>
      </c>
      <c r="C136" s="9"/>
      <c r="D136" s="9" t="s">
        <v>33</v>
      </c>
      <c r="E136" s="10"/>
      <c r="F136" s="8" t="s">
        <v>57</v>
      </c>
      <c r="G136" s="9"/>
      <c r="H136" s="9"/>
      <c r="I136" s="9" t="s">
        <v>58</v>
      </c>
      <c r="J136" s="10"/>
    </row>
    <row r="137" spans="1:12" ht="7.5" customHeight="1" x14ac:dyDescent="0.45">
      <c r="A137" s="28"/>
      <c r="B137" s="29"/>
      <c r="C137" s="29"/>
      <c r="D137" s="29"/>
      <c r="E137" s="31"/>
      <c r="F137" s="28"/>
      <c r="G137" s="29"/>
      <c r="H137" s="29"/>
      <c r="I137" s="29"/>
      <c r="J137" s="31"/>
    </row>
    <row r="138" spans="1:12" ht="21.75" customHeight="1" x14ac:dyDescent="0.45">
      <c r="A138" s="327" t="s">
        <v>12</v>
      </c>
      <c r="B138" s="328"/>
      <c r="C138" s="328"/>
      <c r="D138" s="328"/>
      <c r="E138" s="328"/>
      <c r="F138" s="328"/>
      <c r="G138" s="329"/>
      <c r="H138" s="327" t="s">
        <v>13</v>
      </c>
      <c r="I138" s="328"/>
      <c r="J138" s="329"/>
      <c r="K138" s="1"/>
    </row>
    <row r="139" spans="1:12" ht="21.75" customHeight="1" x14ac:dyDescent="0.45">
      <c r="A139" s="330" t="s">
        <v>14</v>
      </c>
      <c r="B139" s="331"/>
      <c r="C139" s="331"/>
      <c r="D139" s="331"/>
      <c r="E139" s="331"/>
      <c r="F139" s="331"/>
      <c r="G139" s="332"/>
      <c r="H139" s="333" t="s">
        <v>62</v>
      </c>
      <c r="I139" s="334"/>
      <c r="J139" s="335"/>
    </row>
    <row r="140" spans="1:12" ht="14.25" customHeight="1" x14ac:dyDescent="0.45">
      <c r="A140" s="3"/>
      <c r="B140" s="4"/>
      <c r="C140" s="5"/>
      <c r="D140" s="6"/>
      <c r="E140" s="5"/>
      <c r="F140" s="5"/>
      <c r="G140" s="7"/>
      <c r="H140" s="336" t="s">
        <v>16</v>
      </c>
      <c r="I140" s="337"/>
      <c r="J140" s="338"/>
    </row>
    <row r="141" spans="1:12" ht="18.75" customHeight="1" x14ac:dyDescent="0.45">
      <c r="A141" s="8"/>
      <c r="B141" s="9" t="s">
        <v>60</v>
      </c>
      <c r="C141" s="9"/>
      <c r="D141" s="9"/>
      <c r="E141" s="9"/>
      <c r="F141" s="9"/>
      <c r="G141" s="10"/>
      <c r="H141" s="11"/>
      <c r="I141" s="12">
        <v>6532376.5499999998</v>
      </c>
      <c r="J141" s="13"/>
    </row>
    <row r="142" spans="1:12" ht="17.25" customHeight="1" x14ac:dyDescent="0.45">
      <c r="A142" s="8"/>
      <c r="B142" s="14" t="s">
        <v>17</v>
      </c>
      <c r="C142" s="9"/>
      <c r="D142" s="9"/>
      <c r="E142" s="9"/>
      <c r="F142" s="9"/>
      <c r="G142" s="10"/>
      <c r="H142" s="8"/>
      <c r="I142" s="9"/>
      <c r="J142" s="10"/>
    </row>
    <row r="143" spans="1:12" ht="16.5" customHeight="1" x14ac:dyDescent="0.45">
      <c r="A143" s="8"/>
      <c r="B143" s="15" t="s">
        <v>18</v>
      </c>
      <c r="C143" s="16"/>
      <c r="D143" s="15" t="s">
        <v>19</v>
      </c>
      <c r="E143" s="16"/>
      <c r="F143" s="17" t="s">
        <v>20</v>
      </c>
      <c r="G143" s="10"/>
      <c r="H143" s="8"/>
      <c r="I143" s="9"/>
      <c r="J143" s="10"/>
    </row>
    <row r="144" spans="1:12" ht="16.5" customHeight="1" x14ac:dyDescent="0.45">
      <c r="A144" s="8"/>
      <c r="B144" s="18" t="s">
        <v>21</v>
      </c>
      <c r="C144" s="9"/>
      <c r="D144" s="18" t="s">
        <v>21</v>
      </c>
      <c r="E144" s="9"/>
      <c r="F144" s="18" t="s">
        <v>22</v>
      </c>
      <c r="G144" s="10"/>
      <c r="H144" s="8"/>
      <c r="I144" s="9" t="s">
        <v>23</v>
      </c>
      <c r="J144" s="10"/>
    </row>
    <row r="145" spans="1:11" ht="16.5" customHeight="1" x14ac:dyDescent="0.45">
      <c r="A145" s="8"/>
      <c r="B145" s="18" t="s">
        <v>21</v>
      </c>
      <c r="C145" s="9"/>
      <c r="D145" s="18" t="s">
        <v>21</v>
      </c>
      <c r="E145" s="9"/>
      <c r="F145" s="18" t="s">
        <v>22</v>
      </c>
      <c r="G145" s="10"/>
      <c r="H145" s="8"/>
      <c r="I145" s="9" t="s">
        <v>23</v>
      </c>
      <c r="J145" s="10"/>
    </row>
    <row r="146" spans="1:11" x14ac:dyDescent="0.45">
      <c r="A146" s="8"/>
      <c r="B146" s="14" t="s">
        <v>24</v>
      </c>
      <c r="C146" s="9"/>
      <c r="D146" s="9"/>
      <c r="E146" s="9"/>
      <c r="F146" s="9"/>
      <c r="G146" s="10"/>
      <c r="H146" s="8"/>
      <c r="I146" s="9"/>
      <c r="J146" s="10"/>
    </row>
    <row r="147" spans="1:11" ht="18.95" customHeight="1" x14ac:dyDescent="0.45">
      <c r="A147" s="8"/>
      <c r="B147" s="49" t="s">
        <v>25</v>
      </c>
      <c r="C147" s="9"/>
      <c r="D147" s="49" t="s">
        <v>26</v>
      </c>
      <c r="E147" s="9"/>
      <c r="F147" s="19" t="s">
        <v>20</v>
      </c>
      <c r="G147" s="10"/>
      <c r="H147" s="8"/>
      <c r="I147" s="9"/>
      <c r="J147" s="10"/>
    </row>
    <row r="148" spans="1:11" ht="18.95" customHeight="1" x14ac:dyDescent="0.45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95" customHeight="1" x14ac:dyDescent="0.45">
      <c r="A149" s="8"/>
      <c r="B149" s="20"/>
      <c r="C149" s="9"/>
      <c r="D149" s="20"/>
      <c r="E149" s="9"/>
      <c r="F149" s="21"/>
      <c r="G149" s="22"/>
      <c r="H149" s="8"/>
      <c r="I149" s="23"/>
      <c r="J149" s="10"/>
      <c r="K149" s="24"/>
    </row>
    <row r="150" spans="1:11" ht="18.95" customHeight="1" x14ac:dyDescent="0.45">
      <c r="A150" s="8"/>
      <c r="B150" s="20"/>
      <c r="C150" s="9"/>
      <c r="D150" s="20"/>
      <c r="E150" s="9"/>
      <c r="F150" s="21"/>
      <c r="G150" s="22"/>
      <c r="H150" s="8"/>
      <c r="I150" s="23"/>
      <c r="J150" s="10"/>
      <c r="K150" s="24"/>
    </row>
    <row r="151" spans="1:11" ht="18.95" customHeight="1" x14ac:dyDescent="0.45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95" customHeight="1" x14ac:dyDescent="0.45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 x14ac:dyDescent="0.45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 x14ac:dyDescent="0.45">
      <c r="A154" s="8"/>
      <c r="B154" s="20"/>
      <c r="C154" s="9"/>
      <c r="D154" s="20"/>
      <c r="E154" s="9"/>
      <c r="F154" s="21"/>
      <c r="G154" s="22"/>
      <c r="H154" s="9"/>
      <c r="I154" s="23"/>
      <c r="J154" s="10"/>
      <c r="K154" s="24"/>
    </row>
    <row r="155" spans="1:11" ht="18.95" customHeight="1" x14ac:dyDescent="0.45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95" customHeight="1" x14ac:dyDescent="0.45">
      <c r="A156" s="8"/>
      <c r="B156" s="20"/>
      <c r="C156" s="9"/>
      <c r="D156" s="20"/>
      <c r="E156" s="9"/>
      <c r="F156" s="21"/>
      <c r="G156" s="22"/>
      <c r="H156" s="9"/>
      <c r="I156" s="23">
        <v>12158.25</v>
      </c>
      <c r="J156" s="10"/>
      <c r="K156" s="24"/>
    </row>
    <row r="157" spans="1:11" ht="18.95" customHeight="1" x14ac:dyDescent="0.45">
      <c r="A157" s="8"/>
      <c r="B157" s="20"/>
      <c r="C157" s="9"/>
      <c r="D157" s="20"/>
      <c r="E157" s="9"/>
      <c r="F157" s="21"/>
      <c r="G157" s="22"/>
      <c r="H157" s="9"/>
      <c r="I157" s="23"/>
      <c r="J157" s="10"/>
      <c r="K157" s="24"/>
    </row>
    <row r="158" spans="1:11" ht="18.95" customHeight="1" x14ac:dyDescent="0.45">
      <c r="A158" s="8"/>
      <c r="B158" s="20"/>
      <c r="C158" s="9"/>
      <c r="D158" s="20"/>
      <c r="E158" s="9"/>
      <c r="F158" s="21"/>
      <c r="G158" s="22"/>
      <c r="H158" s="9"/>
      <c r="I158" s="23"/>
      <c r="J158" s="10"/>
      <c r="K158" s="24"/>
    </row>
    <row r="159" spans="1:11" ht="18.95" customHeight="1" x14ac:dyDescent="0.45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95" customHeight="1" x14ac:dyDescent="0.45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95" customHeight="1" x14ac:dyDescent="0.45">
      <c r="A161" s="8"/>
      <c r="B161" s="20"/>
      <c r="C161" s="9"/>
      <c r="D161" s="20"/>
      <c r="E161" s="9"/>
      <c r="F161" s="21"/>
      <c r="G161" s="22"/>
      <c r="H161" s="9"/>
      <c r="I161" s="9"/>
      <c r="J161" s="10"/>
    </row>
    <row r="162" spans="1:12" ht="18.95" customHeight="1" x14ac:dyDescent="0.45">
      <c r="A162" s="8"/>
      <c r="B162" s="20"/>
      <c r="C162" s="9"/>
      <c r="D162" s="20"/>
      <c r="E162" s="9"/>
      <c r="F162" s="21"/>
      <c r="G162" s="22"/>
      <c r="H162" s="9"/>
      <c r="I162" s="9"/>
      <c r="J162" s="10"/>
    </row>
    <row r="163" spans="1:12" ht="18.95" customHeight="1" x14ac:dyDescent="0.45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95" customHeight="1" x14ac:dyDescent="0.45">
      <c r="A164" s="8"/>
      <c r="B164" s="20"/>
      <c r="C164" s="9"/>
      <c r="D164" s="20"/>
      <c r="E164" s="9"/>
      <c r="F164" s="25"/>
      <c r="G164" s="10"/>
      <c r="H164" s="9"/>
      <c r="I164" s="9"/>
      <c r="J164" s="10"/>
    </row>
    <row r="165" spans="1:12" ht="18.95" customHeight="1" x14ac:dyDescent="0.45">
      <c r="A165" s="8"/>
      <c r="B165" s="20"/>
      <c r="C165" s="9"/>
      <c r="D165" s="20"/>
      <c r="E165" s="9"/>
      <c r="F165" s="25"/>
      <c r="G165" s="10"/>
      <c r="H165" s="9"/>
      <c r="I165" s="9"/>
      <c r="J165" s="10"/>
    </row>
    <row r="166" spans="1:12" ht="18.95" customHeight="1" x14ac:dyDescent="0.45">
      <c r="A166" s="8"/>
      <c r="B166" s="20"/>
      <c r="D166" s="20"/>
      <c r="F166" s="26"/>
      <c r="G166" s="10"/>
      <c r="I166" s="27"/>
      <c r="J166" s="10"/>
    </row>
    <row r="167" spans="1:12" x14ac:dyDescent="0.45">
      <c r="A167" s="8"/>
      <c r="B167" s="14" t="s">
        <v>27</v>
      </c>
      <c r="C167" s="9"/>
      <c r="D167" s="9"/>
      <c r="E167" s="9"/>
      <c r="F167" s="9"/>
      <c r="G167" s="10"/>
      <c r="H167" s="8"/>
      <c r="I167" s="9"/>
      <c r="J167" s="10"/>
    </row>
    <row r="168" spans="1:12" x14ac:dyDescent="0.45">
      <c r="A168" s="8"/>
      <c r="B168" s="14" t="s">
        <v>28</v>
      </c>
      <c r="C168" s="9"/>
      <c r="D168" s="9"/>
      <c r="E168" s="9"/>
      <c r="F168" s="9"/>
      <c r="G168" s="10"/>
      <c r="H168" s="8"/>
      <c r="I168" s="9"/>
      <c r="J168" s="10"/>
      <c r="L168" s="2">
        <f>SUM(L159)</f>
        <v>0</v>
      </c>
    </row>
    <row r="169" spans="1:12" ht="19.5" customHeight="1" x14ac:dyDescent="0.45">
      <c r="A169" s="8"/>
      <c r="B169" s="18" t="s">
        <v>29</v>
      </c>
      <c r="C169" s="9"/>
      <c r="D169" s="18" t="s">
        <v>21</v>
      </c>
      <c r="E169" s="9"/>
      <c r="F169" s="18" t="s">
        <v>22</v>
      </c>
      <c r="G169" s="10"/>
      <c r="H169" s="8"/>
      <c r="I169" s="9" t="s">
        <v>23</v>
      </c>
      <c r="J169" s="10"/>
    </row>
    <row r="170" spans="1:12" ht="16.5" customHeight="1" x14ac:dyDescent="0.45">
      <c r="A170" s="8"/>
      <c r="B170" s="18" t="s">
        <v>21</v>
      </c>
      <c r="C170" s="9"/>
      <c r="D170" s="18" t="s">
        <v>21</v>
      </c>
      <c r="E170" s="9"/>
      <c r="F170" s="18" t="s">
        <v>22</v>
      </c>
      <c r="G170" s="10"/>
      <c r="H170" s="8"/>
      <c r="I170" s="9" t="s">
        <v>23</v>
      </c>
      <c r="J170" s="10"/>
    </row>
    <row r="171" spans="1:12" ht="21.75" customHeight="1" x14ac:dyDescent="0.45">
      <c r="A171" s="28"/>
      <c r="B171" s="29" t="s">
        <v>61</v>
      </c>
      <c r="C171" s="29"/>
      <c r="D171" s="29"/>
      <c r="E171" s="29"/>
      <c r="F171" s="29"/>
      <c r="G171" s="31"/>
      <c r="H171" s="28"/>
      <c r="I171" s="12">
        <v>6520225.8099999996</v>
      </c>
      <c r="J171" s="30"/>
    </row>
    <row r="172" spans="1:12" ht="32.25" customHeight="1" x14ac:dyDescent="0.45">
      <c r="A172" s="8"/>
      <c r="B172" s="9" t="s">
        <v>30</v>
      </c>
      <c r="C172" s="9"/>
      <c r="D172" s="9"/>
      <c r="E172" s="9"/>
      <c r="F172" s="3" t="s">
        <v>31</v>
      </c>
      <c r="G172" s="5"/>
      <c r="H172" s="5"/>
      <c r="I172" s="5"/>
      <c r="J172" s="7"/>
    </row>
    <row r="173" spans="1:12" x14ac:dyDescent="0.45">
      <c r="A173" s="8"/>
      <c r="B173" s="9" t="s">
        <v>32</v>
      </c>
      <c r="C173" s="9"/>
      <c r="D173" s="9" t="s">
        <v>33</v>
      </c>
      <c r="E173" s="9"/>
      <c r="F173" s="8" t="s">
        <v>57</v>
      </c>
      <c r="G173" s="9"/>
      <c r="I173" s="9" t="s">
        <v>58</v>
      </c>
      <c r="J173" s="10"/>
    </row>
    <row r="174" spans="1:12" ht="27" customHeight="1" x14ac:dyDescent="0.45">
      <c r="A174" s="28"/>
      <c r="B174" s="29" t="s">
        <v>34</v>
      </c>
      <c r="C174" s="29"/>
      <c r="D174" s="29"/>
      <c r="E174" s="29"/>
      <c r="F174" s="28" t="s">
        <v>35</v>
      </c>
      <c r="G174" s="29"/>
      <c r="H174" s="29"/>
      <c r="I174" s="29"/>
      <c r="J174" s="31"/>
    </row>
  </sheetData>
  <mergeCells count="28">
    <mergeCell ref="H140:J140"/>
    <mergeCell ref="A64:G64"/>
    <mergeCell ref="H64:J64"/>
    <mergeCell ref="H65:J65"/>
    <mergeCell ref="A100:G100"/>
    <mergeCell ref="H100:J100"/>
    <mergeCell ref="A101:G101"/>
    <mergeCell ref="H101:J101"/>
    <mergeCell ref="H102:J102"/>
    <mergeCell ref="A138:G138"/>
    <mergeCell ref="H138:J138"/>
    <mergeCell ref="A139:G139"/>
    <mergeCell ref="H139:J139"/>
    <mergeCell ref="B41:D41"/>
    <mergeCell ref="F41:I41"/>
    <mergeCell ref="B42:D42"/>
    <mergeCell ref="F42:I42"/>
    <mergeCell ref="A63:G63"/>
    <mergeCell ref="H63:J63"/>
    <mergeCell ref="B40:D40"/>
    <mergeCell ref="F40:I40"/>
    <mergeCell ref="A1:G1"/>
    <mergeCell ref="H1:J1"/>
    <mergeCell ref="A2:G2"/>
    <mergeCell ref="H2:J2"/>
    <mergeCell ref="H3:J3"/>
    <mergeCell ref="E4:F4"/>
    <mergeCell ref="E38:F38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1"/>
  <sheetViews>
    <sheetView topLeftCell="F58" zoomScale="80" zoomScaleNormal="80" workbookViewId="0">
      <selection activeCell="AA86" sqref="AA86"/>
    </sheetView>
  </sheetViews>
  <sheetFormatPr defaultRowHeight="14.25" x14ac:dyDescent="0.2"/>
  <cols>
    <col min="1" max="1" width="0.7109375" style="229" customWidth="1"/>
    <col min="2" max="2" width="18.28515625" style="229" customWidth="1"/>
    <col min="3" max="3" width="0.42578125" style="229" hidden="1" customWidth="1"/>
    <col min="4" max="4" width="1.85546875" style="229" customWidth="1"/>
    <col min="5" max="5" width="16.85546875" style="229" customWidth="1"/>
    <col min="6" max="6" width="9.28515625" style="229" customWidth="1"/>
    <col min="7" max="7" width="1.7109375" style="229" customWidth="1"/>
    <col min="8" max="8" width="3" style="229" customWidth="1"/>
    <col min="9" max="9" width="0.85546875" style="229" customWidth="1"/>
    <col min="10" max="10" width="6" style="229" customWidth="1"/>
    <col min="11" max="11" width="0.140625" style="229" hidden="1" customWidth="1"/>
    <col min="12" max="12" width="0" style="229" hidden="1" customWidth="1"/>
    <col min="13" max="13" width="15.140625" style="229" customWidth="1"/>
    <col min="14" max="14" width="0" style="229" hidden="1" customWidth="1"/>
    <col min="15" max="15" width="16.140625" style="229" customWidth="1"/>
    <col min="16" max="16" width="0" style="229" hidden="1" customWidth="1"/>
    <col min="17" max="17" width="2" style="229" customWidth="1"/>
    <col min="18" max="18" width="12.5703125" style="229" customWidth="1"/>
    <col min="19" max="19" width="0" style="229" hidden="1" customWidth="1"/>
    <col min="20" max="20" width="12.28515625" style="229" customWidth="1"/>
    <col min="21" max="21" width="0" style="229" hidden="1" customWidth="1"/>
    <col min="22" max="22" width="1.28515625" style="229" customWidth="1"/>
    <col min="23" max="23" width="13.140625" style="229" customWidth="1"/>
    <col min="24" max="24" width="0.28515625" style="229" hidden="1" customWidth="1"/>
    <col min="25" max="25" width="2.42578125" style="229" hidden="1" customWidth="1"/>
    <col min="26" max="26" width="0" style="229" hidden="1" customWidth="1"/>
    <col min="27" max="27" width="15.42578125" style="229" customWidth="1"/>
    <col min="28" max="28" width="0" style="229" hidden="1" customWidth="1"/>
    <col min="29" max="29" width="13.42578125" style="229" customWidth="1"/>
    <col min="30" max="30" width="0" style="229" hidden="1" customWidth="1"/>
    <col min="31" max="31" width="14" style="229" customWidth="1"/>
    <col min="32" max="32" width="0" style="229" hidden="1" customWidth="1"/>
    <col min="33" max="33" width="12.85546875" style="229" customWidth="1"/>
    <col min="34" max="34" width="0" style="229" hidden="1" customWidth="1"/>
    <col min="35" max="35" width="13.42578125" style="229" customWidth="1"/>
    <col min="36" max="36" width="0" style="229" hidden="1" customWidth="1"/>
    <col min="37" max="37" width="15" style="229" customWidth="1"/>
    <col min="38" max="38" width="0" style="229" hidden="1" customWidth="1"/>
    <col min="39" max="39" width="16.7109375" style="229" customWidth="1"/>
    <col min="40" max="41" width="0" style="229" hidden="1" customWidth="1"/>
    <col min="42" max="16384" width="9.140625" style="229"/>
  </cols>
  <sheetData>
    <row r="1" spans="1:40" ht="21.2" customHeight="1" x14ac:dyDescent="0.2">
      <c r="A1" s="355" t="s">
        <v>268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355"/>
      <c r="AL1" s="355"/>
      <c r="AM1" s="355"/>
    </row>
    <row r="2" spans="1:40" ht="21.2" customHeight="1" x14ac:dyDescent="0.2">
      <c r="A2" s="355" t="s">
        <v>426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</row>
    <row r="3" spans="1:40" ht="18" customHeight="1" x14ac:dyDescent="0.2">
      <c r="A3" s="356" t="s">
        <v>496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</row>
    <row r="4" spans="1:40" ht="31.5" customHeight="1" x14ac:dyDescent="0.2">
      <c r="A4" s="230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2"/>
      <c r="M4" s="359" t="s">
        <v>167</v>
      </c>
      <c r="N4" s="360"/>
      <c r="O4" s="361"/>
      <c r="Q4" s="359" t="s">
        <v>168</v>
      </c>
      <c r="R4" s="360"/>
      <c r="S4" s="360"/>
      <c r="T4" s="361"/>
      <c r="V4" s="359" t="s">
        <v>169</v>
      </c>
      <c r="W4" s="360"/>
      <c r="X4" s="360"/>
      <c r="Y4" s="360"/>
      <c r="Z4" s="360"/>
      <c r="AA4" s="360"/>
      <c r="AB4" s="361"/>
      <c r="AC4" s="359" t="s">
        <v>170</v>
      </c>
      <c r="AD4" s="360"/>
      <c r="AE4" s="361"/>
      <c r="AG4" s="233" t="s">
        <v>171</v>
      </c>
      <c r="AI4" s="233" t="s">
        <v>172</v>
      </c>
      <c r="AK4" s="233" t="s">
        <v>173</v>
      </c>
      <c r="AM4" s="234" t="s">
        <v>44</v>
      </c>
    </row>
    <row r="5" spans="1:40" ht="14.25" customHeight="1" x14ac:dyDescent="0.2">
      <c r="A5" s="235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7"/>
      <c r="M5" s="362" t="s">
        <v>427</v>
      </c>
      <c r="N5" s="363"/>
      <c r="O5" s="364"/>
      <c r="Q5" s="362" t="s">
        <v>428</v>
      </c>
      <c r="R5" s="363"/>
      <c r="S5" s="363"/>
      <c r="T5" s="364"/>
      <c r="V5" s="362" t="s">
        <v>429</v>
      </c>
      <c r="W5" s="363"/>
      <c r="X5" s="363"/>
      <c r="Y5" s="363"/>
      <c r="Z5" s="363"/>
      <c r="AA5" s="363"/>
      <c r="AB5" s="364"/>
      <c r="AC5" s="362" t="s">
        <v>430</v>
      </c>
      <c r="AD5" s="363"/>
      <c r="AE5" s="364"/>
      <c r="AG5" s="362" t="s">
        <v>431</v>
      </c>
      <c r="AI5" s="362" t="s">
        <v>432</v>
      </c>
      <c r="AK5" s="362" t="s">
        <v>433</v>
      </c>
      <c r="AM5" s="235"/>
    </row>
    <row r="6" spans="1:40" ht="8.25" customHeight="1" x14ac:dyDescent="0.2">
      <c r="A6" s="235"/>
      <c r="B6" s="236"/>
      <c r="C6" s="236"/>
      <c r="D6" s="236"/>
      <c r="E6" s="236"/>
      <c r="F6" s="236"/>
      <c r="G6" s="236"/>
      <c r="H6" s="378" t="s">
        <v>434</v>
      </c>
      <c r="I6" s="372"/>
      <c r="J6" s="372"/>
      <c r="K6" s="236"/>
      <c r="L6" s="237"/>
      <c r="M6" s="365"/>
      <c r="N6" s="286"/>
      <c r="O6" s="287"/>
      <c r="Q6" s="365"/>
      <c r="R6" s="286"/>
      <c r="S6" s="286"/>
      <c r="T6" s="287"/>
      <c r="V6" s="365"/>
      <c r="W6" s="286"/>
      <c r="X6" s="286"/>
      <c r="Y6" s="286"/>
      <c r="Z6" s="286"/>
      <c r="AA6" s="286"/>
      <c r="AB6" s="287"/>
      <c r="AC6" s="365"/>
      <c r="AD6" s="286"/>
      <c r="AE6" s="287"/>
      <c r="AG6" s="366"/>
      <c r="AI6" s="366"/>
      <c r="AK6" s="366"/>
      <c r="AM6" s="235"/>
      <c r="AN6" s="238"/>
    </row>
    <row r="7" spans="1:40" ht="14.25" customHeight="1" x14ac:dyDescent="0.2">
      <c r="A7" s="235"/>
      <c r="B7" s="236"/>
      <c r="C7" s="236"/>
      <c r="D7" s="236"/>
      <c r="E7" s="236"/>
      <c r="F7" s="236"/>
      <c r="G7" s="236"/>
      <c r="H7" s="372"/>
      <c r="I7" s="372"/>
      <c r="J7" s="372"/>
      <c r="K7" s="236"/>
      <c r="L7" s="237"/>
      <c r="M7" s="367" t="s">
        <v>175</v>
      </c>
      <c r="N7" s="284"/>
      <c r="O7" s="367" t="s">
        <v>176</v>
      </c>
      <c r="Q7" s="367" t="s">
        <v>177</v>
      </c>
      <c r="R7" s="284"/>
      <c r="T7" s="367" t="s">
        <v>178</v>
      </c>
      <c r="V7" s="367" t="s">
        <v>179</v>
      </c>
      <c r="W7" s="283"/>
      <c r="X7" s="283"/>
      <c r="Y7" s="284"/>
      <c r="AA7" s="367" t="s">
        <v>180</v>
      </c>
      <c r="AB7" s="284"/>
      <c r="AC7" s="367" t="s">
        <v>181</v>
      </c>
      <c r="AD7" s="284"/>
      <c r="AE7" s="367" t="s">
        <v>182</v>
      </c>
      <c r="AG7" s="367" t="s">
        <v>223</v>
      </c>
      <c r="AI7" s="367" t="s">
        <v>184</v>
      </c>
      <c r="AK7" s="367" t="s">
        <v>3</v>
      </c>
      <c r="AM7" s="235"/>
      <c r="AN7" s="239"/>
    </row>
    <row r="8" spans="1:40" x14ac:dyDescent="0.2">
      <c r="A8" s="235"/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7"/>
      <c r="M8" s="373"/>
      <c r="N8" s="374"/>
      <c r="O8" s="368"/>
      <c r="Q8" s="373"/>
      <c r="R8" s="374"/>
      <c r="T8" s="368"/>
      <c r="V8" s="373"/>
      <c r="W8" s="278"/>
      <c r="X8" s="278"/>
      <c r="Y8" s="374"/>
      <c r="AA8" s="373"/>
      <c r="AB8" s="374"/>
      <c r="AC8" s="373"/>
      <c r="AD8" s="374"/>
      <c r="AE8" s="368"/>
      <c r="AG8" s="368"/>
      <c r="AI8" s="368"/>
      <c r="AK8" s="368"/>
      <c r="AM8" s="235"/>
      <c r="AN8" s="239"/>
    </row>
    <row r="9" spans="1:40" ht="14.25" customHeight="1" x14ac:dyDescent="0.2">
      <c r="A9" s="371" t="s">
        <v>435</v>
      </c>
      <c r="B9" s="372"/>
      <c r="C9" s="372"/>
      <c r="D9" s="372"/>
      <c r="E9" s="236"/>
      <c r="F9" s="236"/>
      <c r="G9" s="236"/>
      <c r="H9" s="236"/>
      <c r="I9" s="236"/>
      <c r="J9" s="236"/>
      <c r="K9" s="236"/>
      <c r="L9" s="237"/>
      <c r="M9" s="375"/>
      <c r="N9" s="377"/>
      <c r="O9" s="369"/>
      <c r="Q9" s="375"/>
      <c r="R9" s="377"/>
      <c r="T9" s="369"/>
      <c r="V9" s="375"/>
      <c r="W9" s="376"/>
      <c r="X9" s="376"/>
      <c r="Y9" s="377"/>
      <c r="AA9" s="375"/>
      <c r="AB9" s="377"/>
      <c r="AC9" s="375"/>
      <c r="AD9" s="377"/>
      <c r="AE9" s="369"/>
      <c r="AG9" s="369"/>
      <c r="AI9" s="369"/>
      <c r="AK9" s="369"/>
      <c r="AM9" s="235"/>
      <c r="AN9" s="239"/>
    </row>
    <row r="10" spans="1:40" ht="14.25" customHeight="1" x14ac:dyDescent="0.2">
      <c r="A10" s="373"/>
      <c r="B10" s="372"/>
      <c r="C10" s="372"/>
      <c r="D10" s="372"/>
      <c r="E10" s="236"/>
      <c r="F10" s="236"/>
      <c r="G10" s="236"/>
      <c r="H10" s="236"/>
      <c r="I10" s="236"/>
      <c r="J10" s="236"/>
      <c r="K10" s="236"/>
      <c r="L10" s="237"/>
      <c r="M10" s="370" t="s">
        <v>436</v>
      </c>
      <c r="N10" s="364"/>
      <c r="O10" s="370" t="s">
        <v>437</v>
      </c>
      <c r="Q10" s="370" t="s">
        <v>438</v>
      </c>
      <c r="R10" s="364"/>
      <c r="T10" s="370" t="s">
        <v>439</v>
      </c>
      <c r="V10" s="370" t="s">
        <v>440</v>
      </c>
      <c r="W10" s="363"/>
      <c r="X10" s="363"/>
      <c r="Y10" s="364"/>
      <c r="AA10" s="370" t="s">
        <v>441</v>
      </c>
      <c r="AB10" s="364"/>
      <c r="AC10" s="370" t="s">
        <v>442</v>
      </c>
      <c r="AD10" s="364"/>
      <c r="AE10" s="370" t="s">
        <v>443</v>
      </c>
      <c r="AG10" s="370" t="s">
        <v>444</v>
      </c>
      <c r="AI10" s="370" t="s">
        <v>445</v>
      </c>
      <c r="AK10" s="370" t="s">
        <v>446</v>
      </c>
      <c r="AM10" s="235"/>
      <c r="AN10" s="239"/>
    </row>
    <row r="11" spans="1:40" x14ac:dyDescent="0.2">
      <c r="A11" s="240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2"/>
      <c r="M11" s="365"/>
      <c r="N11" s="287"/>
      <c r="O11" s="366"/>
      <c r="Q11" s="365"/>
      <c r="R11" s="287"/>
      <c r="T11" s="366"/>
      <c r="V11" s="365"/>
      <c r="W11" s="286"/>
      <c r="X11" s="286"/>
      <c r="Y11" s="287"/>
      <c r="AA11" s="365"/>
      <c r="AB11" s="287"/>
      <c r="AC11" s="365"/>
      <c r="AD11" s="287"/>
      <c r="AE11" s="366"/>
      <c r="AG11" s="366"/>
      <c r="AI11" s="366"/>
      <c r="AK11" s="366"/>
      <c r="AM11" s="240"/>
      <c r="AN11" s="239"/>
    </row>
    <row r="12" spans="1:40" ht="14.25" customHeight="1" x14ac:dyDescent="0.2">
      <c r="A12" s="345" t="s">
        <v>273</v>
      </c>
      <c r="B12" s="348" t="s">
        <v>3</v>
      </c>
      <c r="C12" s="357" t="s">
        <v>273</v>
      </c>
      <c r="D12" s="350" t="s">
        <v>185</v>
      </c>
      <c r="E12" s="351"/>
      <c r="F12" s="243" t="s">
        <v>447</v>
      </c>
      <c r="G12" s="348" t="s">
        <v>186</v>
      </c>
      <c r="H12" s="268"/>
      <c r="I12" s="268"/>
      <c r="J12" s="268"/>
      <c r="K12" s="268"/>
      <c r="L12" s="269"/>
      <c r="M12" s="352">
        <v>0</v>
      </c>
      <c r="N12" s="269"/>
      <c r="O12" s="244">
        <v>0</v>
      </c>
      <c r="Q12" s="352">
        <v>0</v>
      </c>
      <c r="R12" s="269"/>
      <c r="T12" s="244">
        <v>0</v>
      </c>
      <c r="V12" s="352">
        <v>0</v>
      </c>
      <c r="W12" s="268"/>
      <c r="X12" s="268"/>
      <c r="Y12" s="269"/>
      <c r="AA12" s="352">
        <v>0</v>
      </c>
      <c r="AB12" s="269"/>
      <c r="AC12" s="352">
        <v>0</v>
      </c>
      <c r="AD12" s="269"/>
      <c r="AE12" s="244">
        <v>0</v>
      </c>
      <c r="AG12" s="244">
        <v>0</v>
      </c>
      <c r="AI12" s="244">
        <v>0</v>
      </c>
      <c r="AK12" s="244">
        <v>6134</v>
      </c>
      <c r="AM12" s="244">
        <v>6134</v>
      </c>
      <c r="AN12" s="239"/>
    </row>
    <row r="13" spans="1:40" ht="14.25" customHeight="1" x14ac:dyDescent="0.2">
      <c r="A13" s="346"/>
      <c r="B13" s="354"/>
      <c r="C13" s="358"/>
      <c r="D13" s="350" t="s">
        <v>185</v>
      </c>
      <c r="E13" s="351"/>
      <c r="F13" s="243" t="s">
        <v>447</v>
      </c>
      <c r="G13" s="348" t="s">
        <v>188</v>
      </c>
      <c r="H13" s="268"/>
      <c r="I13" s="268"/>
      <c r="J13" s="268"/>
      <c r="K13" s="268"/>
      <c r="L13" s="269"/>
      <c r="M13" s="352">
        <v>0</v>
      </c>
      <c r="N13" s="269"/>
      <c r="O13" s="244">
        <v>0</v>
      </c>
      <c r="Q13" s="352">
        <v>0</v>
      </c>
      <c r="R13" s="269"/>
      <c r="T13" s="244">
        <v>0</v>
      </c>
      <c r="V13" s="352">
        <v>0</v>
      </c>
      <c r="W13" s="268"/>
      <c r="X13" s="268"/>
      <c r="Y13" s="269"/>
      <c r="AA13" s="352">
        <v>0</v>
      </c>
      <c r="AB13" s="269"/>
      <c r="AC13" s="352">
        <v>0</v>
      </c>
      <c r="AD13" s="269"/>
      <c r="AE13" s="244">
        <v>0</v>
      </c>
      <c r="AG13" s="244">
        <v>0</v>
      </c>
      <c r="AI13" s="244">
        <v>0</v>
      </c>
      <c r="AK13" s="244">
        <v>3565</v>
      </c>
      <c r="AM13" s="244">
        <v>3565</v>
      </c>
      <c r="AN13" s="245"/>
    </row>
    <row r="14" spans="1:40" ht="14.25" customHeight="1" x14ac:dyDescent="0.2">
      <c r="A14" s="346"/>
      <c r="B14" s="354"/>
      <c r="C14" s="246" t="s">
        <v>273</v>
      </c>
      <c r="D14" s="350" t="s">
        <v>189</v>
      </c>
      <c r="E14" s="351"/>
      <c r="F14" s="243" t="s">
        <v>448</v>
      </c>
      <c r="G14" s="348" t="s">
        <v>188</v>
      </c>
      <c r="H14" s="268"/>
      <c r="I14" s="268"/>
      <c r="J14" s="268"/>
      <c r="K14" s="268"/>
      <c r="L14" s="269"/>
      <c r="M14" s="352">
        <v>0</v>
      </c>
      <c r="N14" s="269"/>
      <c r="O14" s="244">
        <v>0</v>
      </c>
      <c r="Q14" s="352">
        <v>0</v>
      </c>
      <c r="R14" s="269"/>
      <c r="T14" s="244">
        <v>0</v>
      </c>
      <c r="V14" s="352">
        <v>0</v>
      </c>
      <c r="W14" s="268"/>
      <c r="X14" s="268"/>
      <c r="Y14" s="269"/>
      <c r="AA14" s="352">
        <v>0</v>
      </c>
      <c r="AB14" s="269"/>
      <c r="AC14" s="352">
        <v>0</v>
      </c>
      <c r="AD14" s="269"/>
      <c r="AE14" s="244">
        <v>0</v>
      </c>
      <c r="AG14" s="244">
        <v>0</v>
      </c>
      <c r="AI14" s="244">
        <v>0</v>
      </c>
      <c r="AK14" s="244">
        <v>557200</v>
      </c>
      <c r="AM14" s="244">
        <v>557200</v>
      </c>
      <c r="AN14" s="247"/>
    </row>
    <row r="15" spans="1:40" ht="14.25" customHeight="1" x14ac:dyDescent="0.2">
      <c r="A15" s="346"/>
      <c r="B15" s="354"/>
      <c r="C15" s="246" t="s">
        <v>273</v>
      </c>
      <c r="D15" s="350" t="s">
        <v>190</v>
      </c>
      <c r="E15" s="351"/>
      <c r="F15" s="243" t="s">
        <v>449</v>
      </c>
      <c r="G15" s="348" t="s">
        <v>188</v>
      </c>
      <c r="H15" s="268"/>
      <c r="I15" s="268"/>
      <c r="J15" s="268"/>
      <c r="K15" s="268"/>
      <c r="L15" s="269"/>
      <c r="M15" s="352">
        <v>0</v>
      </c>
      <c r="N15" s="269"/>
      <c r="O15" s="244">
        <v>0</v>
      </c>
      <c r="Q15" s="352">
        <v>0</v>
      </c>
      <c r="R15" s="269"/>
      <c r="T15" s="244">
        <v>0</v>
      </c>
      <c r="V15" s="352">
        <v>0</v>
      </c>
      <c r="W15" s="268"/>
      <c r="X15" s="268"/>
      <c r="Y15" s="269"/>
      <c r="AA15" s="352">
        <v>0</v>
      </c>
      <c r="AB15" s="269"/>
      <c r="AC15" s="352">
        <v>0</v>
      </c>
      <c r="AD15" s="269"/>
      <c r="AE15" s="244">
        <v>0</v>
      </c>
      <c r="AG15" s="244">
        <v>0</v>
      </c>
      <c r="AI15" s="244">
        <v>0</v>
      </c>
      <c r="AK15" s="244">
        <v>89600</v>
      </c>
      <c r="AM15" s="244">
        <v>89600</v>
      </c>
      <c r="AN15" s="247"/>
    </row>
    <row r="16" spans="1:40" ht="14.25" customHeight="1" x14ac:dyDescent="0.2">
      <c r="A16" s="346"/>
      <c r="B16" s="354"/>
      <c r="C16" s="246" t="s">
        <v>273</v>
      </c>
      <c r="D16" s="350" t="s">
        <v>191</v>
      </c>
      <c r="E16" s="351"/>
      <c r="F16" s="243" t="s">
        <v>450</v>
      </c>
      <c r="G16" s="348" t="s">
        <v>186</v>
      </c>
      <c r="H16" s="268"/>
      <c r="I16" s="268"/>
      <c r="J16" s="268"/>
      <c r="K16" s="268"/>
      <c r="L16" s="269"/>
      <c r="M16" s="352">
        <v>0</v>
      </c>
      <c r="N16" s="269"/>
      <c r="O16" s="244">
        <v>0</v>
      </c>
      <c r="Q16" s="352">
        <v>0</v>
      </c>
      <c r="R16" s="269"/>
      <c r="T16" s="244">
        <v>0</v>
      </c>
      <c r="V16" s="352">
        <v>0</v>
      </c>
      <c r="W16" s="268"/>
      <c r="X16" s="268"/>
      <c r="Y16" s="269"/>
      <c r="AA16" s="352">
        <v>0</v>
      </c>
      <c r="AB16" s="269"/>
      <c r="AC16" s="352">
        <v>0</v>
      </c>
      <c r="AD16" s="269"/>
      <c r="AE16" s="244">
        <v>0</v>
      </c>
      <c r="AG16" s="244">
        <v>0</v>
      </c>
      <c r="AI16" s="244">
        <v>0</v>
      </c>
      <c r="AK16" s="244">
        <v>6000</v>
      </c>
      <c r="AM16" s="244">
        <v>6000</v>
      </c>
      <c r="AN16" s="247"/>
    </row>
    <row r="17" spans="1:40" ht="14.25" customHeight="1" x14ac:dyDescent="0.2">
      <c r="A17" s="346"/>
      <c r="B17" s="354"/>
      <c r="C17" s="357" t="s">
        <v>273</v>
      </c>
      <c r="D17" s="350" t="s">
        <v>226</v>
      </c>
      <c r="E17" s="351"/>
      <c r="F17" s="243" t="s">
        <v>451</v>
      </c>
      <c r="G17" s="348" t="s">
        <v>186</v>
      </c>
      <c r="H17" s="268"/>
      <c r="I17" s="268"/>
      <c r="J17" s="268"/>
      <c r="K17" s="268"/>
      <c r="L17" s="269"/>
      <c r="M17" s="352">
        <v>0</v>
      </c>
      <c r="N17" s="269"/>
      <c r="O17" s="244">
        <v>0</v>
      </c>
      <c r="Q17" s="352">
        <v>0</v>
      </c>
      <c r="R17" s="269"/>
      <c r="T17" s="244">
        <v>0</v>
      </c>
      <c r="V17" s="352">
        <v>0</v>
      </c>
      <c r="W17" s="268"/>
      <c r="X17" s="268"/>
      <c r="Y17" s="269"/>
      <c r="AA17" s="352">
        <v>0</v>
      </c>
      <c r="AB17" s="269"/>
      <c r="AC17" s="352">
        <v>0</v>
      </c>
      <c r="AD17" s="269"/>
      <c r="AE17" s="244">
        <v>0</v>
      </c>
      <c r="AG17" s="244">
        <v>0</v>
      </c>
      <c r="AI17" s="244">
        <v>0</v>
      </c>
      <c r="AK17" s="244">
        <v>0</v>
      </c>
      <c r="AM17" s="244">
        <v>0</v>
      </c>
      <c r="AN17" s="247"/>
    </row>
    <row r="18" spans="1:40" ht="14.25" customHeight="1" x14ac:dyDescent="0.2">
      <c r="A18" s="346"/>
      <c r="B18" s="354"/>
      <c r="C18" s="358"/>
      <c r="D18" s="350" t="s">
        <v>226</v>
      </c>
      <c r="E18" s="351"/>
      <c r="F18" s="243" t="s">
        <v>451</v>
      </c>
      <c r="G18" s="348" t="s">
        <v>188</v>
      </c>
      <c r="H18" s="268"/>
      <c r="I18" s="268"/>
      <c r="J18" s="268"/>
      <c r="K18" s="268"/>
      <c r="L18" s="269"/>
      <c r="M18" s="352">
        <v>0</v>
      </c>
      <c r="N18" s="269"/>
      <c r="O18" s="244">
        <v>0</v>
      </c>
      <c r="Q18" s="352">
        <v>0</v>
      </c>
      <c r="R18" s="269"/>
      <c r="T18" s="244">
        <v>0</v>
      </c>
      <c r="V18" s="352">
        <v>0</v>
      </c>
      <c r="W18" s="268"/>
      <c r="X18" s="268"/>
      <c r="Y18" s="269"/>
      <c r="AA18" s="352">
        <v>0</v>
      </c>
      <c r="AB18" s="269"/>
      <c r="AC18" s="352">
        <v>0</v>
      </c>
      <c r="AD18" s="269"/>
      <c r="AE18" s="244">
        <v>0</v>
      </c>
      <c r="AG18" s="244">
        <v>0</v>
      </c>
      <c r="AI18" s="244">
        <v>0</v>
      </c>
      <c r="AK18" s="244">
        <v>0</v>
      </c>
      <c r="AM18" s="244">
        <v>0</v>
      </c>
      <c r="AN18" s="247"/>
    </row>
    <row r="19" spans="1:40" ht="14.25" customHeight="1" x14ac:dyDescent="0.2">
      <c r="A19" s="346"/>
      <c r="B19" s="354"/>
      <c r="C19" s="246" t="s">
        <v>273</v>
      </c>
      <c r="D19" s="350" t="s">
        <v>452</v>
      </c>
      <c r="E19" s="351"/>
      <c r="F19" s="243" t="s">
        <v>453</v>
      </c>
      <c r="G19" s="348" t="s">
        <v>186</v>
      </c>
      <c r="H19" s="268"/>
      <c r="I19" s="268"/>
      <c r="J19" s="268"/>
      <c r="K19" s="268"/>
      <c r="L19" s="269"/>
      <c r="M19" s="352">
        <v>0</v>
      </c>
      <c r="N19" s="269"/>
      <c r="O19" s="244">
        <v>0</v>
      </c>
      <c r="Q19" s="352">
        <v>0</v>
      </c>
      <c r="R19" s="269"/>
      <c r="T19" s="244">
        <v>0</v>
      </c>
      <c r="V19" s="352">
        <v>0</v>
      </c>
      <c r="W19" s="268"/>
      <c r="X19" s="268"/>
      <c r="Y19" s="269"/>
      <c r="AA19" s="352">
        <v>0</v>
      </c>
      <c r="AB19" s="269"/>
      <c r="AC19" s="352">
        <v>0</v>
      </c>
      <c r="AD19" s="269"/>
      <c r="AE19" s="244">
        <v>0</v>
      </c>
      <c r="AG19" s="244">
        <v>0</v>
      </c>
      <c r="AI19" s="244">
        <v>0</v>
      </c>
      <c r="AK19" s="244">
        <v>0</v>
      </c>
      <c r="AM19" s="244">
        <v>0</v>
      </c>
      <c r="AN19" s="247"/>
    </row>
    <row r="20" spans="1:40" ht="14.25" customHeight="1" x14ac:dyDescent="0.2">
      <c r="A20" s="346"/>
      <c r="B20" s="349"/>
      <c r="C20" s="353" t="s">
        <v>102</v>
      </c>
      <c r="D20" s="268"/>
      <c r="E20" s="268"/>
      <c r="F20" s="268"/>
      <c r="G20" s="268"/>
      <c r="H20" s="268"/>
      <c r="I20" s="268"/>
      <c r="J20" s="268"/>
      <c r="K20" s="268"/>
      <c r="L20" s="269"/>
      <c r="M20" s="344">
        <v>0</v>
      </c>
      <c r="N20" s="269"/>
      <c r="O20" s="248">
        <v>0</v>
      </c>
      <c r="Q20" s="344">
        <v>0</v>
      </c>
      <c r="R20" s="269"/>
      <c r="T20" s="248">
        <v>0</v>
      </c>
      <c r="V20" s="344">
        <v>0</v>
      </c>
      <c r="W20" s="268"/>
      <c r="X20" s="268"/>
      <c r="Y20" s="269"/>
      <c r="AA20" s="344">
        <v>0</v>
      </c>
      <c r="AB20" s="269"/>
      <c r="AC20" s="344">
        <v>0</v>
      </c>
      <c r="AD20" s="269"/>
      <c r="AE20" s="248">
        <v>0</v>
      </c>
      <c r="AG20" s="248">
        <v>0</v>
      </c>
      <c r="AI20" s="248">
        <v>0</v>
      </c>
      <c r="AK20" s="248">
        <v>662499</v>
      </c>
      <c r="AM20" s="248">
        <v>662499</v>
      </c>
      <c r="AN20" s="247"/>
    </row>
    <row r="21" spans="1:40" x14ac:dyDescent="0.2">
      <c r="A21" s="347"/>
      <c r="B21" s="353" t="s">
        <v>454</v>
      </c>
      <c r="C21" s="268"/>
      <c r="D21" s="268"/>
      <c r="E21" s="268"/>
      <c r="F21" s="268"/>
      <c r="G21" s="268"/>
      <c r="H21" s="268"/>
      <c r="I21" s="268"/>
      <c r="J21" s="268"/>
      <c r="K21" s="268"/>
      <c r="L21" s="269"/>
      <c r="M21" s="344">
        <v>0</v>
      </c>
      <c r="N21" s="269"/>
      <c r="O21" s="248">
        <v>0</v>
      </c>
      <c r="Q21" s="344">
        <v>0</v>
      </c>
      <c r="R21" s="269"/>
      <c r="T21" s="248">
        <v>0</v>
      </c>
      <c r="V21" s="344">
        <v>0</v>
      </c>
      <c r="W21" s="268"/>
      <c r="X21" s="268"/>
      <c r="Y21" s="269"/>
      <c r="AA21" s="344">
        <v>0</v>
      </c>
      <c r="AB21" s="269"/>
      <c r="AC21" s="344">
        <v>0</v>
      </c>
      <c r="AD21" s="269"/>
      <c r="AE21" s="248">
        <v>0</v>
      </c>
      <c r="AG21" s="248">
        <v>0</v>
      </c>
      <c r="AI21" s="248">
        <v>0</v>
      </c>
      <c r="AK21" s="248">
        <v>3667222</v>
      </c>
      <c r="AM21" s="248">
        <v>3667222</v>
      </c>
      <c r="AN21" s="247"/>
    </row>
    <row r="22" spans="1:40" ht="14.25" customHeight="1" x14ac:dyDescent="0.2">
      <c r="A22" s="345" t="s">
        <v>273</v>
      </c>
      <c r="B22" s="348" t="s">
        <v>93</v>
      </c>
      <c r="C22" s="246" t="s">
        <v>273</v>
      </c>
      <c r="D22" s="350" t="s">
        <v>193</v>
      </c>
      <c r="E22" s="351"/>
      <c r="F22" s="243" t="s">
        <v>455</v>
      </c>
      <c r="G22" s="348" t="s">
        <v>186</v>
      </c>
      <c r="H22" s="268"/>
      <c r="I22" s="268"/>
      <c r="J22" s="268"/>
      <c r="K22" s="268"/>
      <c r="L22" s="269"/>
      <c r="M22" s="352">
        <v>42840</v>
      </c>
      <c r="N22" s="269"/>
      <c r="O22" s="244">
        <v>0</v>
      </c>
      <c r="Q22" s="352">
        <v>0</v>
      </c>
      <c r="R22" s="269"/>
      <c r="T22" s="244">
        <v>0</v>
      </c>
      <c r="V22" s="352">
        <v>0</v>
      </c>
      <c r="W22" s="268"/>
      <c r="X22" s="268"/>
      <c r="Y22" s="269"/>
      <c r="AA22" s="352">
        <v>0</v>
      </c>
      <c r="AB22" s="269"/>
      <c r="AC22" s="352">
        <v>0</v>
      </c>
      <c r="AD22" s="269"/>
      <c r="AE22" s="244">
        <v>0</v>
      </c>
      <c r="AG22" s="244">
        <v>0</v>
      </c>
      <c r="AI22" s="244">
        <v>0</v>
      </c>
      <c r="AK22" s="244">
        <v>0</v>
      </c>
      <c r="AM22" s="244">
        <v>42840</v>
      </c>
      <c r="AN22" s="247"/>
    </row>
    <row r="23" spans="1:40" ht="14.25" customHeight="1" x14ac:dyDescent="0.2">
      <c r="A23" s="346"/>
      <c r="B23" s="354"/>
      <c r="C23" s="246" t="s">
        <v>273</v>
      </c>
      <c r="D23" s="350" t="s">
        <v>194</v>
      </c>
      <c r="E23" s="351"/>
      <c r="F23" s="243" t="s">
        <v>456</v>
      </c>
      <c r="G23" s="348" t="s">
        <v>186</v>
      </c>
      <c r="H23" s="268"/>
      <c r="I23" s="268"/>
      <c r="J23" s="268"/>
      <c r="K23" s="268"/>
      <c r="L23" s="269"/>
      <c r="M23" s="352">
        <v>3510</v>
      </c>
      <c r="N23" s="269"/>
      <c r="O23" s="244">
        <v>0</v>
      </c>
      <c r="Q23" s="352">
        <v>0</v>
      </c>
      <c r="R23" s="269"/>
      <c r="T23" s="244">
        <v>0</v>
      </c>
      <c r="V23" s="352">
        <v>0</v>
      </c>
      <c r="W23" s="268"/>
      <c r="X23" s="268"/>
      <c r="Y23" s="269"/>
      <c r="AA23" s="352">
        <v>0</v>
      </c>
      <c r="AB23" s="269"/>
      <c r="AC23" s="352">
        <v>0</v>
      </c>
      <c r="AD23" s="269"/>
      <c r="AE23" s="244">
        <v>0</v>
      </c>
      <c r="AG23" s="244">
        <v>0</v>
      </c>
      <c r="AI23" s="244">
        <v>0</v>
      </c>
      <c r="AK23" s="244">
        <v>0</v>
      </c>
      <c r="AM23" s="244">
        <v>3510</v>
      </c>
      <c r="AN23" s="247"/>
    </row>
    <row r="24" spans="1:40" ht="14.25" customHeight="1" x14ac:dyDescent="0.2">
      <c r="A24" s="346"/>
      <c r="B24" s="354"/>
      <c r="C24" s="246" t="s">
        <v>273</v>
      </c>
      <c r="D24" s="350" t="s">
        <v>195</v>
      </c>
      <c r="E24" s="351"/>
      <c r="F24" s="243" t="s">
        <v>457</v>
      </c>
      <c r="G24" s="348" t="s">
        <v>186</v>
      </c>
      <c r="H24" s="268"/>
      <c r="I24" s="268"/>
      <c r="J24" s="268"/>
      <c r="K24" s="268"/>
      <c r="L24" s="269"/>
      <c r="M24" s="352">
        <v>3510</v>
      </c>
      <c r="N24" s="269"/>
      <c r="O24" s="244">
        <v>0</v>
      </c>
      <c r="Q24" s="352">
        <v>0</v>
      </c>
      <c r="R24" s="269"/>
      <c r="T24" s="244">
        <v>0</v>
      </c>
      <c r="V24" s="352">
        <v>0</v>
      </c>
      <c r="W24" s="268"/>
      <c r="X24" s="268"/>
      <c r="Y24" s="269"/>
      <c r="AA24" s="352">
        <v>0</v>
      </c>
      <c r="AB24" s="269"/>
      <c r="AC24" s="352">
        <v>0</v>
      </c>
      <c r="AD24" s="269"/>
      <c r="AE24" s="244">
        <v>0</v>
      </c>
      <c r="AG24" s="244">
        <v>0</v>
      </c>
      <c r="AI24" s="244">
        <v>0</v>
      </c>
      <c r="AK24" s="244">
        <v>0</v>
      </c>
      <c r="AM24" s="244">
        <v>3510</v>
      </c>
      <c r="AN24" s="247"/>
    </row>
    <row r="25" spans="1:40" ht="14.25" customHeight="1" x14ac:dyDescent="0.2">
      <c r="A25" s="346"/>
      <c r="B25" s="354"/>
      <c r="C25" s="246" t="s">
        <v>273</v>
      </c>
      <c r="D25" s="350" t="s">
        <v>196</v>
      </c>
      <c r="E25" s="351"/>
      <c r="F25" s="243" t="s">
        <v>458</v>
      </c>
      <c r="G25" s="348" t="s">
        <v>186</v>
      </c>
      <c r="H25" s="268"/>
      <c r="I25" s="268"/>
      <c r="J25" s="268"/>
      <c r="K25" s="268"/>
      <c r="L25" s="269"/>
      <c r="M25" s="352">
        <v>7200</v>
      </c>
      <c r="N25" s="269"/>
      <c r="O25" s="244">
        <v>0</v>
      </c>
      <c r="Q25" s="352">
        <v>0</v>
      </c>
      <c r="R25" s="269"/>
      <c r="T25" s="244">
        <v>0</v>
      </c>
      <c r="V25" s="352">
        <v>0</v>
      </c>
      <c r="W25" s="268"/>
      <c r="X25" s="268"/>
      <c r="Y25" s="269"/>
      <c r="AA25" s="352">
        <v>0</v>
      </c>
      <c r="AB25" s="269"/>
      <c r="AC25" s="352">
        <v>0</v>
      </c>
      <c r="AD25" s="269"/>
      <c r="AE25" s="244">
        <v>0</v>
      </c>
      <c r="AG25" s="244">
        <v>0</v>
      </c>
      <c r="AI25" s="244">
        <v>0</v>
      </c>
      <c r="AK25" s="244">
        <v>0</v>
      </c>
      <c r="AM25" s="244">
        <v>7200</v>
      </c>
      <c r="AN25" s="247"/>
    </row>
    <row r="26" spans="1:40" ht="14.25" customHeight="1" x14ac:dyDescent="0.2">
      <c r="A26" s="346"/>
      <c r="B26" s="354"/>
      <c r="C26" s="246" t="s">
        <v>273</v>
      </c>
      <c r="D26" s="350" t="s">
        <v>197</v>
      </c>
      <c r="E26" s="351"/>
      <c r="F26" s="243" t="s">
        <v>459</v>
      </c>
      <c r="G26" s="348" t="s">
        <v>186</v>
      </c>
      <c r="H26" s="268"/>
      <c r="I26" s="268"/>
      <c r="J26" s="268"/>
      <c r="K26" s="268"/>
      <c r="L26" s="269"/>
      <c r="M26" s="352">
        <v>114000</v>
      </c>
      <c r="N26" s="269"/>
      <c r="O26" s="244">
        <v>0</v>
      </c>
      <c r="Q26" s="352">
        <v>0</v>
      </c>
      <c r="R26" s="269"/>
      <c r="T26" s="244">
        <v>0</v>
      </c>
      <c r="V26" s="352">
        <v>0</v>
      </c>
      <c r="W26" s="268"/>
      <c r="X26" s="268"/>
      <c r="Y26" s="269"/>
      <c r="AA26" s="352">
        <v>0</v>
      </c>
      <c r="AB26" s="269"/>
      <c r="AC26" s="352">
        <v>0</v>
      </c>
      <c r="AD26" s="269"/>
      <c r="AE26" s="244">
        <v>0</v>
      </c>
      <c r="AG26" s="244">
        <v>0</v>
      </c>
      <c r="AI26" s="244">
        <v>0</v>
      </c>
      <c r="AK26" s="244">
        <v>0</v>
      </c>
      <c r="AM26" s="244">
        <v>114000</v>
      </c>
      <c r="AN26" s="247"/>
    </row>
    <row r="27" spans="1:40" ht="14.25" customHeight="1" x14ac:dyDescent="0.2">
      <c r="A27" s="346"/>
      <c r="B27" s="349"/>
      <c r="C27" s="353" t="s">
        <v>102</v>
      </c>
      <c r="D27" s="268"/>
      <c r="E27" s="268"/>
      <c r="F27" s="268"/>
      <c r="G27" s="268"/>
      <c r="H27" s="268"/>
      <c r="I27" s="268"/>
      <c r="J27" s="268"/>
      <c r="K27" s="268"/>
      <c r="L27" s="269"/>
      <c r="M27" s="344">
        <v>171060</v>
      </c>
      <c r="N27" s="269"/>
      <c r="O27" s="248">
        <v>0</v>
      </c>
      <c r="Q27" s="344">
        <v>0</v>
      </c>
      <c r="R27" s="269"/>
      <c r="T27" s="248">
        <v>0</v>
      </c>
      <c r="V27" s="344">
        <v>0</v>
      </c>
      <c r="W27" s="268"/>
      <c r="X27" s="268"/>
      <c r="Y27" s="269"/>
      <c r="AA27" s="344">
        <v>0</v>
      </c>
      <c r="AB27" s="269"/>
      <c r="AC27" s="344">
        <v>0</v>
      </c>
      <c r="AD27" s="269"/>
      <c r="AE27" s="248">
        <v>0</v>
      </c>
      <c r="AG27" s="248">
        <v>0</v>
      </c>
      <c r="AI27" s="248">
        <v>0</v>
      </c>
      <c r="AK27" s="248">
        <v>0</v>
      </c>
      <c r="AM27" s="248">
        <v>171060</v>
      </c>
      <c r="AN27" s="247"/>
    </row>
    <row r="28" spans="1:40" x14ac:dyDescent="0.2">
      <c r="A28" s="347"/>
      <c r="B28" s="353" t="s">
        <v>454</v>
      </c>
      <c r="C28" s="268"/>
      <c r="D28" s="268"/>
      <c r="E28" s="268"/>
      <c r="F28" s="268"/>
      <c r="G28" s="268"/>
      <c r="H28" s="268"/>
      <c r="I28" s="268"/>
      <c r="J28" s="268"/>
      <c r="K28" s="268"/>
      <c r="L28" s="269"/>
      <c r="M28" s="344">
        <v>855300</v>
      </c>
      <c r="N28" s="269"/>
      <c r="O28" s="248">
        <v>0</v>
      </c>
      <c r="Q28" s="344">
        <v>0</v>
      </c>
      <c r="R28" s="269"/>
      <c r="T28" s="248">
        <v>0</v>
      </c>
      <c r="V28" s="344">
        <v>0</v>
      </c>
      <c r="W28" s="268"/>
      <c r="X28" s="268"/>
      <c r="Y28" s="269"/>
      <c r="AA28" s="344">
        <v>0</v>
      </c>
      <c r="AB28" s="269"/>
      <c r="AC28" s="344">
        <v>0</v>
      </c>
      <c r="AD28" s="269"/>
      <c r="AE28" s="248">
        <v>0</v>
      </c>
      <c r="AG28" s="248">
        <v>0</v>
      </c>
      <c r="AI28" s="248">
        <v>0</v>
      </c>
      <c r="AK28" s="248">
        <v>0</v>
      </c>
      <c r="AM28" s="248">
        <v>855300</v>
      </c>
      <c r="AN28" s="247"/>
    </row>
    <row r="29" spans="1:40" ht="14.25" customHeight="1" x14ac:dyDescent="0.2">
      <c r="A29" s="345" t="s">
        <v>273</v>
      </c>
      <c r="B29" s="348" t="s">
        <v>94</v>
      </c>
      <c r="C29" s="357" t="s">
        <v>273</v>
      </c>
      <c r="D29" s="350" t="s">
        <v>198</v>
      </c>
      <c r="E29" s="351"/>
      <c r="F29" s="243" t="s">
        <v>460</v>
      </c>
      <c r="G29" s="348" t="s">
        <v>186</v>
      </c>
      <c r="H29" s="268"/>
      <c r="I29" s="268"/>
      <c r="J29" s="268"/>
      <c r="K29" s="268"/>
      <c r="L29" s="269"/>
      <c r="M29" s="352">
        <v>169180</v>
      </c>
      <c r="N29" s="269"/>
      <c r="O29" s="244">
        <v>85030</v>
      </c>
      <c r="Q29" s="352">
        <v>0</v>
      </c>
      <c r="R29" s="269"/>
      <c r="T29" s="244">
        <v>0</v>
      </c>
      <c r="V29" s="352">
        <v>41390</v>
      </c>
      <c r="W29" s="268"/>
      <c r="X29" s="268"/>
      <c r="Y29" s="269"/>
      <c r="AA29" s="352">
        <v>0</v>
      </c>
      <c r="AB29" s="269"/>
      <c r="AC29" s="352">
        <v>44780</v>
      </c>
      <c r="AD29" s="269"/>
      <c r="AE29" s="244">
        <v>0</v>
      </c>
      <c r="AG29" s="244">
        <v>0</v>
      </c>
      <c r="AI29" s="244">
        <v>0</v>
      </c>
      <c r="AK29" s="244">
        <v>0</v>
      </c>
      <c r="AM29" s="244">
        <v>340380</v>
      </c>
      <c r="AN29" s="247"/>
    </row>
    <row r="30" spans="1:40" ht="14.25" customHeight="1" x14ac:dyDescent="0.2">
      <c r="A30" s="346"/>
      <c r="B30" s="354"/>
      <c r="C30" s="358"/>
      <c r="D30" s="350" t="s">
        <v>198</v>
      </c>
      <c r="E30" s="351"/>
      <c r="F30" s="243" t="s">
        <v>460</v>
      </c>
      <c r="G30" s="348" t="s">
        <v>188</v>
      </c>
      <c r="H30" s="268"/>
      <c r="I30" s="268"/>
      <c r="J30" s="268"/>
      <c r="K30" s="268"/>
      <c r="L30" s="269"/>
      <c r="M30" s="352">
        <v>0</v>
      </c>
      <c r="N30" s="269"/>
      <c r="O30" s="244">
        <v>0</v>
      </c>
      <c r="Q30" s="352">
        <v>0</v>
      </c>
      <c r="R30" s="269"/>
      <c r="T30" s="244">
        <v>0</v>
      </c>
      <c r="V30" s="352">
        <v>79660</v>
      </c>
      <c r="W30" s="268"/>
      <c r="X30" s="268"/>
      <c r="Y30" s="269"/>
      <c r="AA30" s="352">
        <v>0</v>
      </c>
      <c r="AB30" s="269"/>
      <c r="AC30" s="352">
        <v>0</v>
      </c>
      <c r="AD30" s="269"/>
      <c r="AE30" s="244">
        <v>0</v>
      </c>
      <c r="AG30" s="244">
        <v>0</v>
      </c>
      <c r="AI30" s="244">
        <v>0</v>
      </c>
      <c r="AK30" s="244">
        <v>0</v>
      </c>
      <c r="AM30" s="244">
        <v>79660</v>
      </c>
      <c r="AN30" s="247"/>
    </row>
    <row r="31" spans="1:40" ht="14.25" customHeight="1" x14ac:dyDescent="0.2">
      <c r="A31" s="346"/>
      <c r="B31" s="354"/>
      <c r="C31" s="246" t="s">
        <v>273</v>
      </c>
      <c r="D31" s="350" t="s">
        <v>199</v>
      </c>
      <c r="E31" s="351"/>
      <c r="F31" s="243" t="s">
        <v>461</v>
      </c>
      <c r="G31" s="348" t="s">
        <v>186</v>
      </c>
      <c r="H31" s="268"/>
      <c r="I31" s="268"/>
      <c r="J31" s="268"/>
      <c r="K31" s="268"/>
      <c r="L31" s="269"/>
      <c r="M31" s="352">
        <v>14700</v>
      </c>
      <c r="N31" s="269"/>
      <c r="O31" s="244">
        <v>3500</v>
      </c>
      <c r="Q31" s="352">
        <v>0</v>
      </c>
      <c r="R31" s="269"/>
      <c r="T31" s="244">
        <v>0</v>
      </c>
      <c r="V31" s="352">
        <v>3500</v>
      </c>
      <c r="W31" s="268"/>
      <c r="X31" s="268"/>
      <c r="Y31" s="269"/>
      <c r="AA31" s="352">
        <v>0</v>
      </c>
      <c r="AB31" s="269"/>
      <c r="AC31" s="352">
        <v>3500</v>
      </c>
      <c r="AD31" s="269"/>
      <c r="AE31" s="244">
        <v>0</v>
      </c>
      <c r="AG31" s="244">
        <v>0</v>
      </c>
      <c r="AI31" s="244">
        <v>0</v>
      </c>
      <c r="AK31" s="244">
        <v>0</v>
      </c>
      <c r="AM31" s="244">
        <v>25200</v>
      </c>
      <c r="AN31" s="247"/>
    </row>
    <row r="32" spans="1:40" ht="14.25" customHeight="1" x14ac:dyDescent="0.2">
      <c r="A32" s="346"/>
      <c r="B32" s="354"/>
      <c r="C32" s="246" t="s">
        <v>273</v>
      </c>
      <c r="D32" s="350" t="s">
        <v>200</v>
      </c>
      <c r="E32" s="351"/>
      <c r="F32" s="243" t="s">
        <v>462</v>
      </c>
      <c r="G32" s="348" t="s">
        <v>186</v>
      </c>
      <c r="H32" s="268"/>
      <c r="I32" s="268"/>
      <c r="J32" s="268"/>
      <c r="K32" s="268"/>
      <c r="L32" s="269"/>
      <c r="M32" s="352">
        <v>16650</v>
      </c>
      <c r="N32" s="269"/>
      <c r="O32" s="244">
        <v>0</v>
      </c>
      <c r="Q32" s="352">
        <v>0</v>
      </c>
      <c r="R32" s="269"/>
      <c r="T32" s="244">
        <v>0</v>
      </c>
      <c r="V32" s="352">
        <v>0</v>
      </c>
      <c r="W32" s="268"/>
      <c r="X32" s="268"/>
      <c r="Y32" s="269"/>
      <c r="AA32" s="352">
        <v>0</v>
      </c>
      <c r="AB32" s="269"/>
      <c r="AC32" s="352">
        <v>0</v>
      </c>
      <c r="AD32" s="269"/>
      <c r="AE32" s="244">
        <v>0</v>
      </c>
      <c r="AG32" s="244">
        <v>0</v>
      </c>
      <c r="AI32" s="244">
        <v>0</v>
      </c>
      <c r="AK32" s="244">
        <v>0</v>
      </c>
      <c r="AM32" s="244">
        <v>16650</v>
      </c>
      <c r="AN32" s="247"/>
    </row>
    <row r="33" spans="1:40" ht="14.25" customHeight="1" x14ac:dyDescent="0.2">
      <c r="A33" s="346"/>
      <c r="B33" s="354"/>
      <c r="C33" s="357" t="s">
        <v>273</v>
      </c>
      <c r="D33" s="350" t="s">
        <v>201</v>
      </c>
      <c r="E33" s="351"/>
      <c r="F33" s="243" t="s">
        <v>463</v>
      </c>
      <c r="G33" s="348" t="s">
        <v>186</v>
      </c>
      <c r="H33" s="268"/>
      <c r="I33" s="268"/>
      <c r="J33" s="268"/>
      <c r="K33" s="268"/>
      <c r="L33" s="269"/>
      <c r="M33" s="352">
        <v>27000</v>
      </c>
      <c r="N33" s="269"/>
      <c r="O33" s="244">
        <v>29900</v>
      </c>
      <c r="Q33" s="352">
        <v>0</v>
      </c>
      <c r="R33" s="269"/>
      <c r="T33" s="244">
        <v>0</v>
      </c>
      <c r="V33" s="352">
        <v>19630</v>
      </c>
      <c r="W33" s="268"/>
      <c r="X33" s="268"/>
      <c r="Y33" s="269"/>
      <c r="AA33" s="352">
        <v>0</v>
      </c>
      <c r="AB33" s="269"/>
      <c r="AC33" s="352">
        <v>31110</v>
      </c>
      <c r="AD33" s="269"/>
      <c r="AE33" s="244">
        <v>0</v>
      </c>
      <c r="AG33" s="244">
        <v>0</v>
      </c>
      <c r="AI33" s="244">
        <v>0</v>
      </c>
      <c r="AK33" s="244">
        <v>0</v>
      </c>
      <c r="AM33" s="244">
        <v>107640</v>
      </c>
      <c r="AN33" s="247"/>
    </row>
    <row r="34" spans="1:40" ht="14.25" customHeight="1" x14ac:dyDescent="0.2">
      <c r="A34" s="346"/>
      <c r="B34" s="354"/>
      <c r="C34" s="358"/>
      <c r="D34" s="350" t="s">
        <v>201</v>
      </c>
      <c r="E34" s="351"/>
      <c r="F34" s="243" t="s">
        <v>463</v>
      </c>
      <c r="G34" s="348" t="s">
        <v>188</v>
      </c>
      <c r="H34" s="268"/>
      <c r="I34" s="268"/>
      <c r="J34" s="268"/>
      <c r="K34" s="268"/>
      <c r="L34" s="269"/>
      <c r="M34" s="352">
        <v>0</v>
      </c>
      <c r="N34" s="269"/>
      <c r="O34" s="244">
        <v>0</v>
      </c>
      <c r="Q34" s="352">
        <v>0</v>
      </c>
      <c r="R34" s="269"/>
      <c r="T34" s="244">
        <v>0</v>
      </c>
      <c r="V34" s="352">
        <v>54200</v>
      </c>
      <c r="W34" s="268"/>
      <c r="X34" s="268"/>
      <c r="Y34" s="269"/>
      <c r="AA34" s="352">
        <v>0</v>
      </c>
      <c r="AB34" s="269"/>
      <c r="AC34" s="352">
        <v>0</v>
      </c>
      <c r="AD34" s="269"/>
      <c r="AE34" s="244">
        <v>0</v>
      </c>
      <c r="AG34" s="244">
        <v>0</v>
      </c>
      <c r="AI34" s="244">
        <v>0</v>
      </c>
      <c r="AK34" s="244">
        <v>0</v>
      </c>
      <c r="AM34" s="244">
        <v>54200</v>
      </c>
      <c r="AN34" s="247"/>
    </row>
    <row r="35" spans="1:40" ht="14.25" customHeight="1" x14ac:dyDescent="0.2">
      <c r="A35" s="346"/>
      <c r="B35" s="354"/>
      <c r="C35" s="357" t="s">
        <v>273</v>
      </c>
      <c r="D35" s="350" t="s">
        <v>202</v>
      </c>
      <c r="E35" s="351"/>
      <c r="F35" s="243" t="s">
        <v>464</v>
      </c>
      <c r="G35" s="348" t="s">
        <v>186</v>
      </c>
      <c r="H35" s="268"/>
      <c r="I35" s="268"/>
      <c r="J35" s="268"/>
      <c r="K35" s="268"/>
      <c r="L35" s="269"/>
      <c r="M35" s="352">
        <v>3000</v>
      </c>
      <c r="N35" s="269"/>
      <c r="O35" s="244">
        <v>3385</v>
      </c>
      <c r="Q35" s="352">
        <v>0</v>
      </c>
      <c r="R35" s="269"/>
      <c r="T35" s="244">
        <v>0</v>
      </c>
      <c r="V35" s="352">
        <v>6025</v>
      </c>
      <c r="W35" s="268"/>
      <c r="X35" s="268"/>
      <c r="Y35" s="269"/>
      <c r="AA35" s="352">
        <v>0</v>
      </c>
      <c r="AB35" s="269"/>
      <c r="AC35" s="352">
        <v>5000</v>
      </c>
      <c r="AD35" s="269"/>
      <c r="AE35" s="244">
        <v>0</v>
      </c>
      <c r="AG35" s="244">
        <v>0</v>
      </c>
      <c r="AI35" s="244">
        <v>0</v>
      </c>
      <c r="AK35" s="244">
        <v>0</v>
      </c>
      <c r="AM35" s="244">
        <v>17410</v>
      </c>
      <c r="AN35" s="247"/>
    </row>
    <row r="36" spans="1:40" ht="14.25" customHeight="1" x14ac:dyDescent="0.2">
      <c r="A36" s="346"/>
      <c r="B36" s="354"/>
      <c r="C36" s="358"/>
      <c r="D36" s="350" t="s">
        <v>202</v>
      </c>
      <c r="E36" s="351"/>
      <c r="F36" s="243" t="s">
        <v>464</v>
      </c>
      <c r="G36" s="348" t="s">
        <v>188</v>
      </c>
      <c r="H36" s="268"/>
      <c r="I36" s="268"/>
      <c r="J36" s="268"/>
      <c r="K36" s="268"/>
      <c r="L36" s="269"/>
      <c r="M36" s="352">
        <v>0</v>
      </c>
      <c r="N36" s="269"/>
      <c r="O36" s="244">
        <v>0</v>
      </c>
      <c r="Q36" s="352">
        <v>0</v>
      </c>
      <c r="R36" s="269"/>
      <c r="T36" s="244">
        <v>0</v>
      </c>
      <c r="V36" s="352">
        <v>0</v>
      </c>
      <c r="W36" s="268"/>
      <c r="X36" s="268"/>
      <c r="Y36" s="269"/>
      <c r="AA36" s="352">
        <v>0</v>
      </c>
      <c r="AB36" s="269"/>
      <c r="AC36" s="352">
        <v>0</v>
      </c>
      <c r="AD36" s="269"/>
      <c r="AE36" s="244">
        <v>0</v>
      </c>
      <c r="AG36" s="244">
        <v>0</v>
      </c>
      <c r="AI36" s="244">
        <v>0</v>
      </c>
      <c r="AK36" s="244">
        <v>0</v>
      </c>
      <c r="AM36" s="244">
        <v>0</v>
      </c>
      <c r="AN36" s="247"/>
    </row>
    <row r="37" spans="1:40" ht="14.25" customHeight="1" x14ac:dyDescent="0.2">
      <c r="A37" s="346"/>
      <c r="B37" s="349"/>
      <c r="C37" s="353" t="s">
        <v>102</v>
      </c>
      <c r="D37" s="268"/>
      <c r="E37" s="268"/>
      <c r="F37" s="268"/>
      <c r="G37" s="268"/>
      <c r="H37" s="268"/>
      <c r="I37" s="268"/>
      <c r="J37" s="268"/>
      <c r="K37" s="268"/>
      <c r="L37" s="269"/>
      <c r="M37" s="344">
        <v>230530</v>
      </c>
      <c r="N37" s="269"/>
      <c r="O37" s="248">
        <v>121815</v>
      </c>
      <c r="Q37" s="344">
        <v>0</v>
      </c>
      <c r="R37" s="269"/>
      <c r="T37" s="248">
        <v>0</v>
      </c>
      <c r="V37" s="344">
        <v>204405</v>
      </c>
      <c r="W37" s="268"/>
      <c r="X37" s="268"/>
      <c r="Y37" s="269"/>
      <c r="AA37" s="344">
        <v>0</v>
      </c>
      <c r="AB37" s="269"/>
      <c r="AC37" s="344">
        <v>84390</v>
      </c>
      <c r="AD37" s="269"/>
      <c r="AE37" s="248">
        <v>0</v>
      </c>
      <c r="AG37" s="248">
        <v>0</v>
      </c>
      <c r="AI37" s="248">
        <v>0</v>
      </c>
      <c r="AK37" s="248">
        <v>0</v>
      </c>
      <c r="AM37" s="248">
        <v>641140</v>
      </c>
      <c r="AN37" s="247"/>
    </row>
    <row r="38" spans="1:40" ht="14.25" customHeight="1" x14ac:dyDescent="0.2">
      <c r="A38" s="347"/>
      <c r="B38" s="353" t="s">
        <v>454</v>
      </c>
      <c r="C38" s="268"/>
      <c r="D38" s="268"/>
      <c r="E38" s="268"/>
      <c r="F38" s="268"/>
      <c r="G38" s="268"/>
      <c r="H38" s="268"/>
      <c r="I38" s="268"/>
      <c r="J38" s="268"/>
      <c r="K38" s="268"/>
      <c r="L38" s="269"/>
      <c r="M38" s="344">
        <v>1208982</v>
      </c>
      <c r="N38" s="269"/>
      <c r="O38" s="248">
        <v>642405</v>
      </c>
      <c r="Q38" s="344">
        <v>0</v>
      </c>
      <c r="R38" s="269"/>
      <c r="T38" s="248">
        <v>0</v>
      </c>
      <c r="V38" s="344">
        <v>1014506.8</v>
      </c>
      <c r="W38" s="268"/>
      <c r="X38" s="268"/>
      <c r="Y38" s="269"/>
      <c r="AA38" s="344">
        <v>0</v>
      </c>
      <c r="AB38" s="269"/>
      <c r="AC38" s="344">
        <v>446800</v>
      </c>
      <c r="AD38" s="269"/>
      <c r="AE38" s="248">
        <v>0</v>
      </c>
      <c r="AG38" s="248">
        <v>0</v>
      </c>
      <c r="AI38" s="248">
        <v>0</v>
      </c>
      <c r="AK38" s="248">
        <v>0</v>
      </c>
      <c r="AM38" s="248">
        <v>3312693.8</v>
      </c>
      <c r="AN38" s="247"/>
    </row>
    <row r="39" spans="1:40" ht="14.25" customHeight="1" x14ac:dyDescent="0.2">
      <c r="A39" s="345" t="s">
        <v>273</v>
      </c>
      <c r="B39" s="348" t="s">
        <v>4</v>
      </c>
      <c r="C39" s="246" t="s">
        <v>273</v>
      </c>
      <c r="D39" s="350" t="s">
        <v>203</v>
      </c>
      <c r="E39" s="351"/>
      <c r="F39" s="243" t="s">
        <v>497</v>
      </c>
      <c r="G39" s="348" t="s">
        <v>186</v>
      </c>
      <c r="H39" s="268"/>
      <c r="I39" s="268"/>
      <c r="J39" s="268"/>
      <c r="K39" s="268"/>
      <c r="L39" s="269"/>
      <c r="M39" s="352">
        <v>7550</v>
      </c>
      <c r="N39" s="269"/>
      <c r="O39" s="244">
        <v>14600</v>
      </c>
      <c r="Q39" s="352">
        <v>0</v>
      </c>
      <c r="R39" s="269"/>
      <c r="T39" s="244">
        <v>0</v>
      </c>
      <c r="V39" s="352">
        <v>0</v>
      </c>
      <c r="W39" s="268"/>
      <c r="X39" s="268"/>
      <c r="Y39" s="269"/>
      <c r="AA39" s="352">
        <v>0</v>
      </c>
      <c r="AB39" s="269"/>
      <c r="AC39" s="352">
        <v>0</v>
      </c>
      <c r="AD39" s="269"/>
      <c r="AE39" s="244">
        <v>0</v>
      </c>
      <c r="AG39" s="244">
        <v>0</v>
      </c>
      <c r="AI39" s="244">
        <v>0</v>
      </c>
      <c r="AK39" s="244">
        <v>0</v>
      </c>
      <c r="AM39" s="244">
        <v>22150</v>
      </c>
      <c r="AN39" s="247"/>
    </row>
    <row r="40" spans="1:40" ht="14.25" customHeight="1" x14ac:dyDescent="0.2">
      <c r="A40" s="346"/>
      <c r="B40" s="354"/>
      <c r="C40" s="246" t="s">
        <v>273</v>
      </c>
      <c r="D40" s="350" t="s">
        <v>204</v>
      </c>
      <c r="E40" s="351"/>
      <c r="F40" s="243" t="s">
        <v>465</v>
      </c>
      <c r="G40" s="348" t="s">
        <v>186</v>
      </c>
      <c r="H40" s="268"/>
      <c r="I40" s="268"/>
      <c r="J40" s="268"/>
      <c r="K40" s="268"/>
      <c r="L40" s="269"/>
      <c r="M40" s="352">
        <v>0</v>
      </c>
      <c r="N40" s="269"/>
      <c r="O40" s="244">
        <v>5450</v>
      </c>
      <c r="Q40" s="352">
        <v>0</v>
      </c>
      <c r="R40" s="269"/>
      <c r="T40" s="244">
        <v>0</v>
      </c>
      <c r="V40" s="352">
        <v>0</v>
      </c>
      <c r="W40" s="268"/>
      <c r="X40" s="268"/>
      <c r="Y40" s="269"/>
      <c r="AA40" s="352">
        <v>0</v>
      </c>
      <c r="AB40" s="269"/>
      <c r="AC40" s="352">
        <v>0</v>
      </c>
      <c r="AD40" s="269"/>
      <c r="AE40" s="244">
        <v>0</v>
      </c>
      <c r="AG40" s="244">
        <v>0</v>
      </c>
      <c r="AI40" s="244">
        <v>0</v>
      </c>
      <c r="AK40" s="244">
        <v>0</v>
      </c>
      <c r="AM40" s="244">
        <v>5450</v>
      </c>
      <c r="AN40" s="247"/>
    </row>
    <row r="41" spans="1:40" ht="14.25" customHeight="1" x14ac:dyDescent="0.2">
      <c r="A41" s="346"/>
      <c r="B41" s="354"/>
      <c r="C41" s="246" t="s">
        <v>273</v>
      </c>
      <c r="D41" s="350" t="s">
        <v>205</v>
      </c>
      <c r="E41" s="351"/>
      <c r="F41" s="243" t="s">
        <v>466</v>
      </c>
      <c r="G41" s="348" t="s">
        <v>186</v>
      </c>
      <c r="H41" s="268"/>
      <c r="I41" s="268"/>
      <c r="J41" s="268"/>
      <c r="K41" s="268"/>
      <c r="L41" s="269"/>
      <c r="M41" s="352">
        <v>5920</v>
      </c>
      <c r="N41" s="269"/>
      <c r="O41" s="244">
        <v>0</v>
      </c>
      <c r="Q41" s="352">
        <v>0</v>
      </c>
      <c r="R41" s="269"/>
      <c r="T41" s="244">
        <v>0</v>
      </c>
      <c r="V41" s="352">
        <v>0</v>
      </c>
      <c r="W41" s="268"/>
      <c r="X41" s="268"/>
      <c r="Y41" s="269"/>
      <c r="AA41" s="352">
        <v>0</v>
      </c>
      <c r="AB41" s="269"/>
      <c r="AC41" s="352">
        <v>0</v>
      </c>
      <c r="AD41" s="269"/>
      <c r="AE41" s="244">
        <v>0</v>
      </c>
      <c r="AG41" s="244">
        <v>0</v>
      </c>
      <c r="AI41" s="244">
        <v>0</v>
      </c>
      <c r="AK41" s="244">
        <v>0</v>
      </c>
      <c r="AM41" s="244">
        <v>5920</v>
      </c>
      <c r="AN41" s="247"/>
    </row>
    <row r="42" spans="1:40" x14ac:dyDescent="0.2">
      <c r="A42" s="346"/>
      <c r="B42" s="349"/>
      <c r="C42" s="353" t="s">
        <v>102</v>
      </c>
      <c r="D42" s="268"/>
      <c r="E42" s="268"/>
      <c r="F42" s="268"/>
      <c r="G42" s="268"/>
      <c r="H42" s="268"/>
      <c r="I42" s="268"/>
      <c r="J42" s="268"/>
      <c r="K42" s="268"/>
      <c r="L42" s="269"/>
      <c r="M42" s="344">
        <v>13470</v>
      </c>
      <c r="N42" s="269"/>
      <c r="O42" s="248">
        <v>20050</v>
      </c>
      <c r="Q42" s="344">
        <v>0</v>
      </c>
      <c r="R42" s="269"/>
      <c r="T42" s="248">
        <v>0</v>
      </c>
      <c r="V42" s="344">
        <v>0</v>
      </c>
      <c r="W42" s="268"/>
      <c r="X42" s="268"/>
      <c r="Y42" s="269"/>
      <c r="AA42" s="344">
        <v>0</v>
      </c>
      <c r="AB42" s="269"/>
      <c r="AC42" s="344">
        <v>0</v>
      </c>
      <c r="AD42" s="269"/>
      <c r="AE42" s="248">
        <v>0</v>
      </c>
      <c r="AG42" s="248">
        <v>0</v>
      </c>
      <c r="AI42" s="248">
        <v>0</v>
      </c>
      <c r="AK42" s="248">
        <v>0</v>
      </c>
      <c r="AM42" s="248">
        <v>33520</v>
      </c>
      <c r="AN42" s="247"/>
    </row>
    <row r="43" spans="1:40" ht="14.25" customHeight="1" x14ac:dyDescent="0.2">
      <c r="A43" s="347"/>
      <c r="B43" s="353" t="s">
        <v>454</v>
      </c>
      <c r="C43" s="268"/>
      <c r="D43" s="268"/>
      <c r="E43" s="268"/>
      <c r="F43" s="268"/>
      <c r="G43" s="268"/>
      <c r="H43" s="268"/>
      <c r="I43" s="268"/>
      <c r="J43" s="268"/>
      <c r="K43" s="268"/>
      <c r="L43" s="269"/>
      <c r="M43" s="344">
        <v>38300</v>
      </c>
      <c r="N43" s="269"/>
      <c r="O43" s="248">
        <v>41850</v>
      </c>
      <c r="Q43" s="344">
        <v>0</v>
      </c>
      <c r="R43" s="269"/>
      <c r="T43" s="248">
        <v>0</v>
      </c>
      <c r="V43" s="344">
        <v>0</v>
      </c>
      <c r="W43" s="268"/>
      <c r="X43" s="268"/>
      <c r="Y43" s="269"/>
      <c r="AA43" s="344">
        <v>0</v>
      </c>
      <c r="AB43" s="269"/>
      <c r="AC43" s="344">
        <v>2130</v>
      </c>
      <c r="AD43" s="269"/>
      <c r="AE43" s="248">
        <v>0</v>
      </c>
      <c r="AG43" s="248">
        <v>0</v>
      </c>
      <c r="AI43" s="248">
        <v>0</v>
      </c>
      <c r="AK43" s="248">
        <v>0</v>
      </c>
      <c r="AM43" s="248">
        <v>82280</v>
      </c>
      <c r="AN43" s="247"/>
    </row>
    <row r="44" spans="1:40" ht="14.25" customHeight="1" x14ac:dyDescent="0.2">
      <c r="A44" s="345" t="s">
        <v>273</v>
      </c>
      <c r="B44" s="348" t="s">
        <v>5</v>
      </c>
      <c r="C44" s="246" t="s">
        <v>273</v>
      </c>
      <c r="D44" s="350" t="s">
        <v>206</v>
      </c>
      <c r="E44" s="351"/>
      <c r="F44" s="243" t="s">
        <v>467</v>
      </c>
      <c r="G44" s="348" t="s">
        <v>186</v>
      </c>
      <c r="H44" s="268"/>
      <c r="I44" s="268"/>
      <c r="J44" s="268"/>
      <c r="K44" s="268"/>
      <c r="L44" s="269"/>
      <c r="M44" s="352">
        <v>18900</v>
      </c>
      <c r="N44" s="269"/>
      <c r="O44" s="244">
        <v>7500</v>
      </c>
      <c r="Q44" s="352">
        <v>0</v>
      </c>
      <c r="R44" s="269"/>
      <c r="T44" s="244">
        <v>0</v>
      </c>
      <c r="V44" s="352">
        <v>12500</v>
      </c>
      <c r="W44" s="268"/>
      <c r="X44" s="268"/>
      <c r="Y44" s="269"/>
      <c r="AA44" s="352">
        <v>0</v>
      </c>
      <c r="AB44" s="269"/>
      <c r="AC44" s="352">
        <v>15000</v>
      </c>
      <c r="AD44" s="269"/>
      <c r="AE44" s="244">
        <v>0</v>
      </c>
      <c r="AG44" s="244">
        <v>0</v>
      </c>
      <c r="AI44" s="244">
        <v>0</v>
      </c>
      <c r="AK44" s="244">
        <v>0</v>
      </c>
      <c r="AM44" s="244">
        <v>53900</v>
      </c>
      <c r="AN44" s="247"/>
    </row>
    <row r="45" spans="1:40" ht="14.25" customHeight="1" x14ac:dyDescent="0.2">
      <c r="A45" s="346"/>
      <c r="B45" s="354"/>
      <c r="C45" s="246" t="s">
        <v>273</v>
      </c>
      <c r="D45" s="350" t="s">
        <v>231</v>
      </c>
      <c r="E45" s="351"/>
      <c r="F45" s="243" t="s">
        <v>468</v>
      </c>
      <c r="G45" s="348" t="s">
        <v>186</v>
      </c>
      <c r="H45" s="268"/>
      <c r="I45" s="268"/>
      <c r="J45" s="268"/>
      <c r="K45" s="268"/>
      <c r="L45" s="269"/>
      <c r="M45" s="352">
        <v>0</v>
      </c>
      <c r="N45" s="269"/>
      <c r="O45" s="244">
        <v>0</v>
      </c>
      <c r="Q45" s="352">
        <v>0</v>
      </c>
      <c r="R45" s="269"/>
      <c r="T45" s="244">
        <v>0</v>
      </c>
      <c r="V45" s="352">
        <v>0</v>
      </c>
      <c r="W45" s="268"/>
      <c r="X45" s="268"/>
      <c r="Y45" s="269"/>
      <c r="AA45" s="352">
        <v>0</v>
      </c>
      <c r="AB45" s="269"/>
      <c r="AC45" s="352">
        <v>0</v>
      </c>
      <c r="AD45" s="269"/>
      <c r="AE45" s="244">
        <v>0</v>
      </c>
      <c r="AG45" s="244">
        <v>0</v>
      </c>
      <c r="AI45" s="244">
        <v>0</v>
      </c>
      <c r="AK45" s="244">
        <v>0</v>
      </c>
      <c r="AM45" s="244">
        <v>0</v>
      </c>
      <c r="AN45" s="247"/>
    </row>
    <row r="46" spans="1:40" ht="14.25" customHeight="1" x14ac:dyDescent="0.2">
      <c r="A46" s="346"/>
      <c r="B46" s="354"/>
      <c r="C46" s="246" t="s">
        <v>273</v>
      </c>
      <c r="D46" s="350" t="s">
        <v>207</v>
      </c>
      <c r="E46" s="351"/>
      <c r="F46" s="243" t="s">
        <v>469</v>
      </c>
      <c r="G46" s="348" t="s">
        <v>186</v>
      </c>
      <c r="H46" s="268"/>
      <c r="I46" s="268"/>
      <c r="J46" s="268"/>
      <c r="K46" s="268"/>
      <c r="L46" s="269"/>
      <c r="M46" s="352">
        <v>10400</v>
      </c>
      <c r="N46" s="269"/>
      <c r="O46" s="244">
        <v>7500</v>
      </c>
      <c r="Q46" s="352">
        <v>32360</v>
      </c>
      <c r="R46" s="269"/>
      <c r="T46" s="244">
        <v>0</v>
      </c>
      <c r="V46" s="352">
        <v>0</v>
      </c>
      <c r="W46" s="268"/>
      <c r="X46" s="268"/>
      <c r="Y46" s="269"/>
      <c r="AA46" s="352">
        <v>0</v>
      </c>
      <c r="AB46" s="269"/>
      <c r="AC46" s="352">
        <v>0</v>
      </c>
      <c r="AD46" s="269"/>
      <c r="AE46" s="244">
        <v>0</v>
      </c>
      <c r="AG46" s="244">
        <v>0</v>
      </c>
      <c r="AI46" s="244">
        <v>0</v>
      </c>
      <c r="AK46" s="244">
        <v>0</v>
      </c>
      <c r="AM46" s="244">
        <v>50260</v>
      </c>
      <c r="AN46" s="247"/>
    </row>
    <row r="47" spans="1:40" ht="14.25" customHeight="1" x14ac:dyDescent="0.2">
      <c r="A47" s="346"/>
      <c r="B47" s="354"/>
      <c r="C47" s="246" t="s">
        <v>273</v>
      </c>
      <c r="D47" s="350" t="s">
        <v>208</v>
      </c>
      <c r="E47" s="351"/>
      <c r="F47" s="243" t="s">
        <v>470</v>
      </c>
      <c r="G47" s="348" t="s">
        <v>186</v>
      </c>
      <c r="H47" s="268"/>
      <c r="I47" s="268"/>
      <c r="J47" s="268"/>
      <c r="K47" s="268"/>
      <c r="L47" s="269"/>
      <c r="M47" s="352">
        <v>0</v>
      </c>
      <c r="N47" s="269"/>
      <c r="O47" s="244">
        <v>0</v>
      </c>
      <c r="Q47" s="352">
        <v>0</v>
      </c>
      <c r="R47" s="269"/>
      <c r="T47" s="244">
        <v>0</v>
      </c>
      <c r="V47" s="352">
        <v>0</v>
      </c>
      <c r="W47" s="268"/>
      <c r="X47" s="268"/>
      <c r="Y47" s="269"/>
      <c r="AA47" s="352">
        <v>0</v>
      </c>
      <c r="AB47" s="269"/>
      <c r="AC47" s="352">
        <v>0</v>
      </c>
      <c r="AD47" s="269"/>
      <c r="AE47" s="244">
        <v>0</v>
      </c>
      <c r="AG47" s="244">
        <v>0</v>
      </c>
      <c r="AI47" s="244">
        <v>0</v>
      </c>
      <c r="AK47" s="244">
        <v>0</v>
      </c>
      <c r="AM47" s="244">
        <v>0</v>
      </c>
      <c r="AN47" s="247"/>
    </row>
    <row r="48" spans="1:40" ht="14.25" customHeight="1" x14ac:dyDescent="0.2">
      <c r="A48" s="346"/>
      <c r="B48" s="349"/>
      <c r="C48" s="353" t="s">
        <v>102</v>
      </c>
      <c r="D48" s="268"/>
      <c r="E48" s="268"/>
      <c r="F48" s="268"/>
      <c r="G48" s="268"/>
      <c r="H48" s="268"/>
      <c r="I48" s="268"/>
      <c r="J48" s="268"/>
      <c r="K48" s="268"/>
      <c r="L48" s="269"/>
      <c r="M48" s="344">
        <v>29300</v>
      </c>
      <c r="N48" s="269"/>
      <c r="O48" s="248">
        <v>15000</v>
      </c>
      <c r="Q48" s="344">
        <v>32360</v>
      </c>
      <c r="R48" s="269"/>
      <c r="T48" s="248">
        <v>0</v>
      </c>
      <c r="V48" s="344">
        <v>12500</v>
      </c>
      <c r="W48" s="268"/>
      <c r="X48" s="268"/>
      <c r="Y48" s="269"/>
      <c r="AA48" s="344">
        <v>0</v>
      </c>
      <c r="AB48" s="269"/>
      <c r="AC48" s="344">
        <v>15000</v>
      </c>
      <c r="AD48" s="269"/>
      <c r="AE48" s="248">
        <v>0</v>
      </c>
      <c r="AG48" s="248">
        <v>0</v>
      </c>
      <c r="AI48" s="248">
        <v>0</v>
      </c>
      <c r="AK48" s="248">
        <v>0</v>
      </c>
      <c r="AM48" s="248">
        <v>104160</v>
      </c>
      <c r="AN48" s="247"/>
    </row>
    <row r="49" spans="1:40" ht="14.25" customHeight="1" x14ac:dyDescent="0.2">
      <c r="A49" s="347"/>
      <c r="B49" s="353" t="s">
        <v>454</v>
      </c>
      <c r="C49" s="268"/>
      <c r="D49" s="268"/>
      <c r="E49" s="268"/>
      <c r="F49" s="268"/>
      <c r="G49" s="268"/>
      <c r="H49" s="268"/>
      <c r="I49" s="268"/>
      <c r="J49" s="268"/>
      <c r="K49" s="268"/>
      <c r="L49" s="269"/>
      <c r="M49" s="344">
        <v>243843.53</v>
      </c>
      <c r="N49" s="269"/>
      <c r="O49" s="248">
        <v>71238</v>
      </c>
      <c r="Q49" s="344">
        <v>112370</v>
      </c>
      <c r="R49" s="269"/>
      <c r="T49" s="248">
        <v>0</v>
      </c>
      <c r="V49" s="344">
        <v>67380</v>
      </c>
      <c r="W49" s="268"/>
      <c r="X49" s="268"/>
      <c r="Y49" s="269"/>
      <c r="AA49" s="344">
        <v>450000</v>
      </c>
      <c r="AB49" s="269"/>
      <c r="AC49" s="344">
        <v>61505</v>
      </c>
      <c r="AD49" s="269"/>
      <c r="AE49" s="248">
        <v>0</v>
      </c>
      <c r="AG49" s="248">
        <v>128900</v>
      </c>
      <c r="AI49" s="248">
        <v>0</v>
      </c>
      <c r="AK49" s="248">
        <v>0</v>
      </c>
      <c r="AM49" s="248">
        <v>1135236.53</v>
      </c>
      <c r="AN49" s="247"/>
    </row>
    <row r="50" spans="1:40" ht="14.25" customHeight="1" x14ac:dyDescent="0.2">
      <c r="A50" s="345" t="s">
        <v>273</v>
      </c>
      <c r="B50" s="348" t="s">
        <v>6</v>
      </c>
      <c r="C50" s="246" t="s">
        <v>273</v>
      </c>
      <c r="D50" s="350" t="s">
        <v>232</v>
      </c>
      <c r="E50" s="351"/>
      <c r="F50" s="243" t="s">
        <v>498</v>
      </c>
      <c r="G50" s="348" t="s">
        <v>186</v>
      </c>
      <c r="H50" s="268"/>
      <c r="I50" s="268"/>
      <c r="J50" s="268"/>
      <c r="K50" s="268"/>
      <c r="L50" s="269"/>
      <c r="M50" s="352">
        <v>1215</v>
      </c>
      <c r="N50" s="269"/>
      <c r="O50" s="244">
        <v>0</v>
      </c>
      <c r="Q50" s="352">
        <v>0</v>
      </c>
      <c r="R50" s="269"/>
      <c r="T50" s="244">
        <v>0</v>
      </c>
      <c r="V50" s="352">
        <v>0</v>
      </c>
      <c r="W50" s="268"/>
      <c r="X50" s="268"/>
      <c r="Y50" s="269"/>
      <c r="AA50" s="352">
        <v>0</v>
      </c>
      <c r="AB50" s="269"/>
      <c r="AC50" s="352">
        <v>0</v>
      </c>
      <c r="AD50" s="269"/>
      <c r="AE50" s="244">
        <v>0</v>
      </c>
      <c r="AG50" s="244">
        <v>0</v>
      </c>
      <c r="AI50" s="244">
        <v>0</v>
      </c>
      <c r="AK50" s="244">
        <v>0</v>
      </c>
      <c r="AM50" s="244">
        <v>1215</v>
      </c>
      <c r="AN50" s="247"/>
    </row>
    <row r="51" spans="1:40" ht="14.25" customHeight="1" x14ac:dyDescent="0.2">
      <c r="A51" s="346"/>
      <c r="B51" s="354"/>
      <c r="C51" s="246" t="s">
        <v>273</v>
      </c>
      <c r="D51" s="350" t="s">
        <v>233</v>
      </c>
      <c r="E51" s="351"/>
      <c r="F51" s="243" t="s">
        <v>471</v>
      </c>
      <c r="G51" s="348" t="s">
        <v>186</v>
      </c>
      <c r="H51" s="268"/>
      <c r="I51" s="268"/>
      <c r="J51" s="268"/>
      <c r="K51" s="268"/>
      <c r="L51" s="269"/>
      <c r="M51" s="352">
        <v>0</v>
      </c>
      <c r="N51" s="269"/>
      <c r="O51" s="244">
        <v>0</v>
      </c>
      <c r="Q51" s="352">
        <v>0</v>
      </c>
      <c r="R51" s="269"/>
      <c r="T51" s="244">
        <v>0</v>
      </c>
      <c r="V51" s="352">
        <v>0</v>
      </c>
      <c r="W51" s="268"/>
      <c r="X51" s="268"/>
      <c r="Y51" s="269"/>
      <c r="AA51" s="352">
        <v>0</v>
      </c>
      <c r="AB51" s="269"/>
      <c r="AC51" s="352">
        <v>0</v>
      </c>
      <c r="AD51" s="269"/>
      <c r="AE51" s="244">
        <v>0</v>
      </c>
      <c r="AG51" s="244">
        <v>0</v>
      </c>
      <c r="AI51" s="244">
        <v>0</v>
      </c>
      <c r="AK51" s="244">
        <v>0</v>
      </c>
      <c r="AM51" s="244">
        <v>0</v>
      </c>
      <c r="AN51" s="247"/>
    </row>
    <row r="52" spans="1:40" ht="14.25" customHeight="1" x14ac:dyDescent="0.2">
      <c r="A52" s="346"/>
      <c r="B52" s="354"/>
      <c r="C52" s="246" t="s">
        <v>273</v>
      </c>
      <c r="D52" s="350" t="s">
        <v>266</v>
      </c>
      <c r="E52" s="351"/>
      <c r="F52" s="243" t="s">
        <v>472</v>
      </c>
      <c r="G52" s="348" t="s">
        <v>186</v>
      </c>
      <c r="H52" s="268"/>
      <c r="I52" s="268"/>
      <c r="J52" s="268"/>
      <c r="K52" s="268"/>
      <c r="L52" s="269"/>
      <c r="M52" s="352">
        <v>0</v>
      </c>
      <c r="N52" s="269"/>
      <c r="O52" s="244">
        <v>0</v>
      </c>
      <c r="Q52" s="352">
        <v>0</v>
      </c>
      <c r="R52" s="269"/>
      <c r="T52" s="244">
        <v>0</v>
      </c>
      <c r="V52" s="352">
        <v>0</v>
      </c>
      <c r="W52" s="268"/>
      <c r="X52" s="268"/>
      <c r="Y52" s="269"/>
      <c r="AA52" s="352">
        <v>0</v>
      </c>
      <c r="AB52" s="269"/>
      <c r="AC52" s="352">
        <v>0</v>
      </c>
      <c r="AD52" s="269"/>
      <c r="AE52" s="244">
        <v>0</v>
      </c>
      <c r="AG52" s="244">
        <v>0</v>
      </c>
      <c r="AI52" s="244">
        <v>0</v>
      </c>
      <c r="AK52" s="244">
        <v>0</v>
      </c>
      <c r="AM52" s="244">
        <v>0</v>
      </c>
      <c r="AN52" s="247"/>
    </row>
    <row r="53" spans="1:40" ht="14.25" customHeight="1" x14ac:dyDescent="0.2">
      <c r="A53" s="346"/>
      <c r="B53" s="354"/>
      <c r="C53" s="246" t="s">
        <v>273</v>
      </c>
      <c r="D53" s="350" t="s">
        <v>240</v>
      </c>
      <c r="E53" s="351"/>
      <c r="F53" s="243" t="s">
        <v>473</v>
      </c>
      <c r="G53" s="348" t="s">
        <v>186</v>
      </c>
      <c r="H53" s="268"/>
      <c r="I53" s="268"/>
      <c r="J53" s="268"/>
      <c r="K53" s="268"/>
      <c r="L53" s="269"/>
      <c r="M53" s="352">
        <v>0</v>
      </c>
      <c r="N53" s="269"/>
      <c r="O53" s="244">
        <v>0</v>
      </c>
      <c r="Q53" s="352">
        <v>0</v>
      </c>
      <c r="R53" s="269"/>
      <c r="T53" s="244">
        <v>0</v>
      </c>
      <c r="V53" s="352">
        <v>0</v>
      </c>
      <c r="W53" s="268"/>
      <c r="X53" s="268"/>
      <c r="Y53" s="269"/>
      <c r="AA53" s="352">
        <v>0</v>
      </c>
      <c r="AB53" s="269"/>
      <c r="AC53" s="352">
        <v>0</v>
      </c>
      <c r="AD53" s="269"/>
      <c r="AE53" s="244">
        <v>0</v>
      </c>
      <c r="AG53" s="244">
        <v>0</v>
      </c>
      <c r="AI53" s="244">
        <v>0</v>
      </c>
      <c r="AK53" s="244">
        <v>0</v>
      </c>
      <c r="AM53" s="244">
        <v>0</v>
      </c>
      <c r="AN53" s="247"/>
    </row>
    <row r="54" spans="1:40" ht="14.25" customHeight="1" x14ac:dyDescent="0.2">
      <c r="A54" s="346"/>
      <c r="B54" s="354"/>
      <c r="C54" s="246" t="s">
        <v>273</v>
      </c>
      <c r="D54" s="350" t="s">
        <v>150</v>
      </c>
      <c r="E54" s="351"/>
      <c r="F54" s="243" t="s">
        <v>474</v>
      </c>
      <c r="G54" s="348" t="s">
        <v>188</v>
      </c>
      <c r="H54" s="268"/>
      <c r="I54" s="268"/>
      <c r="J54" s="268"/>
      <c r="K54" s="268"/>
      <c r="L54" s="269"/>
      <c r="M54" s="352">
        <v>0</v>
      </c>
      <c r="N54" s="269"/>
      <c r="O54" s="244">
        <v>0</v>
      </c>
      <c r="Q54" s="352">
        <v>0</v>
      </c>
      <c r="R54" s="269"/>
      <c r="T54" s="244">
        <v>0</v>
      </c>
      <c r="V54" s="352">
        <v>0</v>
      </c>
      <c r="W54" s="268"/>
      <c r="X54" s="268"/>
      <c r="Y54" s="269"/>
      <c r="AA54" s="352">
        <v>0</v>
      </c>
      <c r="AB54" s="269"/>
      <c r="AC54" s="352">
        <v>0</v>
      </c>
      <c r="AD54" s="269"/>
      <c r="AE54" s="244">
        <v>0</v>
      </c>
      <c r="AG54" s="244">
        <v>0</v>
      </c>
      <c r="AI54" s="244">
        <v>0</v>
      </c>
      <c r="AK54" s="244">
        <v>0</v>
      </c>
      <c r="AM54" s="244">
        <v>0</v>
      </c>
      <c r="AN54" s="247"/>
    </row>
    <row r="55" spans="1:40" ht="14.25" customHeight="1" x14ac:dyDescent="0.2">
      <c r="A55" s="346"/>
      <c r="B55" s="349"/>
      <c r="C55" s="353" t="s">
        <v>102</v>
      </c>
      <c r="D55" s="268"/>
      <c r="E55" s="268"/>
      <c r="F55" s="268"/>
      <c r="G55" s="268"/>
      <c r="H55" s="268"/>
      <c r="I55" s="268"/>
      <c r="J55" s="268"/>
      <c r="K55" s="268"/>
      <c r="L55" s="269"/>
      <c r="M55" s="344">
        <v>1215</v>
      </c>
      <c r="N55" s="269"/>
      <c r="O55" s="248">
        <v>0</v>
      </c>
      <c r="Q55" s="344">
        <v>0</v>
      </c>
      <c r="R55" s="269"/>
      <c r="T55" s="248">
        <v>0</v>
      </c>
      <c r="V55" s="344">
        <v>0</v>
      </c>
      <c r="W55" s="268"/>
      <c r="X55" s="268"/>
      <c r="Y55" s="269"/>
      <c r="AA55" s="344">
        <v>0</v>
      </c>
      <c r="AB55" s="269"/>
      <c r="AC55" s="344">
        <v>0</v>
      </c>
      <c r="AD55" s="269"/>
      <c r="AE55" s="248">
        <v>0</v>
      </c>
      <c r="AG55" s="248">
        <v>0</v>
      </c>
      <c r="AI55" s="248">
        <v>0</v>
      </c>
      <c r="AK55" s="248">
        <v>0</v>
      </c>
      <c r="AM55" s="248">
        <v>1215</v>
      </c>
      <c r="AN55" s="247"/>
    </row>
    <row r="56" spans="1:40" ht="14.25" customHeight="1" x14ac:dyDescent="0.2">
      <c r="A56" s="347"/>
      <c r="B56" s="353" t="s">
        <v>454</v>
      </c>
      <c r="C56" s="268"/>
      <c r="D56" s="268"/>
      <c r="E56" s="268"/>
      <c r="F56" s="268"/>
      <c r="G56" s="268"/>
      <c r="H56" s="268"/>
      <c r="I56" s="268"/>
      <c r="J56" s="268"/>
      <c r="K56" s="268"/>
      <c r="L56" s="269"/>
      <c r="M56" s="344">
        <v>35180</v>
      </c>
      <c r="N56" s="269"/>
      <c r="O56" s="248">
        <v>700</v>
      </c>
      <c r="Q56" s="344">
        <v>0</v>
      </c>
      <c r="R56" s="269"/>
      <c r="T56" s="248">
        <v>0</v>
      </c>
      <c r="V56" s="344">
        <v>169152</v>
      </c>
      <c r="W56" s="268"/>
      <c r="X56" s="268"/>
      <c r="Y56" s="269"/>
      <c r="AA56" s="344">
        <v>234438.82</v>
      </c>
      <c r="AB56" s="269"/>
      <c r="AC56" s="344">
        <v>1800</v>
      </c>
      <c r="AD56" s="269"/>
      <c r="AE56" s="248">
        <v>0</v>
      </c>
      <c r="AG56" s="248">
        <v>0</v>
      </c>
      <c r="AI56" s="248">
        <v>0</v>
      </c>
      <c r="AK56" s="248">
        <v>0</v>
      </c>
      <c r="AM56" s="248">
        <v>441270.82</v>
      </c>
      <c r="AN56" s="247"/>
    </row>
    <row r="57" spans="1:40" ht="14.25" customHeight="1" x14ac:dyDescent="0.2">
      <c r="A57" s="345" t="s">
        <v>273</v>
      </c>
      <c r="B57" s="348" t="s">
        <v>7</v>
      </c>
      <c r="C57" s="246" t="s">
        <v>273</v>
      </c>
      <c r="D57" s="350" t="s">
        <v>211</v>
      </c>
      <c r="E57" s="351"/>
      <c r="F57" s="243" t="s">
        <v>475</v>
      </c>
      <c r="G57" s="348" t="s">
        <v>186</v>
      </c>
      <c r="H57" s="268"/>
      <c r="I57" s="268"/>
      <c r="J57" s="268"/>
      <c r="K57" s="268"/>
      <c r="L57" s="269"/>
      <c r="M57" s="352">
        <v>15048.16</v>
      </c>
      <c r="N57" s="269"/>
      <c r="O57" s="244">
        <v>0</v>
      </c>
      <c r="Q57" s="352">
        <v>0</v>
      </c>
      <c r="R57" s="269"/>
      <c r="T57" s="244">
        <v>0</v>
      </c>
      <c r="V57" s="352">
        <v>896.88</v>
      </c>
      <c r="W57" s="268"/>
      <c r="X57" s="268"/>
      <c r="Y57" s="269"/>
      <c r="AA57" s="352">
        <v>0</v>
      </c>
      <c r="AB57" s="269"/>
      <c r="AC57" s="352">
        <v>0</v>
      </c>
      <c r="AD57" s="269"/>
      <c r="AE57" s="244">
        <v>0</v>
      </c>
      <c r="AG57" s="244">
        <v>0</v>
      </c>
      <c r="AI57" s="244">
        <v>67566.98</v>
      </c>
      <c r="AK57" s="244">
        <v>0</v>
      </c>
      <c r="AM57" s="244">
        <v>83512.02</v>
      </c>
      <c r="AN57" s="247"/>
    </row>
    <row r="58" spans="1:40" ht="14.25" customHeight="1" x14ac:dyDescent="0.2">
      <c r="A58" s="346"/>
      <c r="B58" s="354"/>
      <c r="C58" s="246" t="s">
        <v>273</v>
      </c>
      <c r="D58" s="350" t="s">
        <v>212</v>
      </c>
      <c r="E58" s="351"/>
      <c r="F58" s="243" t="s">
        <v>476</v>
      </c>
      <c r="G58" s="348" t="s">
        <v>186</v>
      </c>
      <c r="H58" s="268"/>
      <c r="I58" s="268"/>
      <c r="J58" s="268"/>
      <c r="K58" s="268"/>
      <c r="L58" s="269"/>
      <c r="M58" s="352">
        <v>214.75</v>
      </c>
      <c r="N58" s="269"/>
      <c r="O58" s="244">
        <v>0</v>
      </c>
      <c r="Q58" s="352">
        <v>0</v>
      </c>
      <c r="R58" s="269"/>
      <c r="T58" s="244">
        <v>145.52000000000001</v>
      </c>
      <c r="V58" s="352">
        <v>0</v>
      </c>
      <c r="W58" s="268"/>
      <c r="X58" s="268"/>
      <c r="Y58" s="269"/>
      <c r="AA58" s="352">
        <v>0</v>
      </c>
      <c r="AB58" s="269"/>
      <c r="AC58" s="352">
        <v>0</v>
      </c>
      <c r="AD58" s="269"/>
      <c r="AE58" s="244">
        <v>0</v>
      </c>
      <c r="AG58" s="244">
        <v>0</v>
      </c>
      <c r="AI58" s="244">
        <v>0</v>
      </c>
      <c r="AK58" s="244">
        <v>0</v>
      </c>
      <c r="AM58" s="244">
        <v>360.27</v>
      </c>
      <c r="AN58" s="247"/>
    </row>
    <row r="59" spans="1:40" ht="14.25" customHeight="1" x14ac:dyDescent="0.2">
      <c r="A59" s="346"/>
      <c r="B59" s="354"/>
      <c r="C59" s="246" t="s">
        <v>273</v>
      </c>
      <c r="D59" s="350" t="s">
        <v>213</v>
      </c>
      <c r="E59" s="351"/>
      <c r="F59" s="243" t="s">
        <v>477</v>
      </c>
      <c r="G59" s="348" t="s">
        <v>186</v>
      </c>
      <c r="H59" s="268"/>
      <c r="I59" s="268"/>
      <c r="J59" s="268"/>
      <c r="K59" s="268"/>
      <c r="L59" s="269"/>
      <c r="M59" s="352">
        <v>0</v>
      </c>
      <c r="N59" s="269"/>
      <c r="O59" s="244">
        <v>0</v>
      </c>
      <c r="Q59" s="352">
        <v>0</v>
      </c>
      <c r="R59" s="269"/>
      <c r="T59" s="244">
        <v>0</v>
      </c>
      <c r="V59" s="352">
        <v>0</v>
      </c>
      <c r="W59" s="268"/>
      <c r="X59" s="268"/>
      <c r="Y59" s="269"/>
      <c r="AA59" s="352">
        <v>0</v>
      </c>
      <c r="AB59" s="269"/>
      <c r="AC59" s="352">
        <v>0</v>
      </c>
      <c r="AD59" s="269"/>
      <c r="AE59" s="244">
        <v>0</v>
      </c>
      <c r="AG59" s="244">
        <v>0</v>
      </c>
      <c r="AI59" s="244">
        <v>0</v>
      </c>
      <c r="AK59" s="244">
        <v>0</v>
      </c>
      <c r="AM59" s="244">
        <v>0</v>
      </c>
      <c r="AN59" s="247"/>
    </row>
    <row r="60" spans="1:40" ht="14.25" customHeight="1" x14ac:dyDescent="0.2">
      <c r="A60" s="346"/>
      <c r="B60" s="354"/>
      <c r="C60" s="246" t="s">
        <v>273</v>
      </c>
      <c r="D60" s="350" t="s">
        <v>242</v>
      </c>
      <c r="E60" s="351"/>
      <c r="F60" s="243" t="s">
        <v>478</v>
      </c>
      <c r="G60" s="348" t="s">
        <v>186</v>
      </c>
      <c r="H60" s="268"/>
      <c r="I60" s="268"/>
      <c r="J60" s="268"/>
      <c r="K60" s="268"/>
      <c r="L60" s="269"/>
      <c r="M60" s="352">
        <v>20865</v>
      </c>
      <c r="N60" s="269"/>
      <c r="O60" s="244">
        <v>0</v>
      </c>
      <c r="Q60" s="352">
        <v>0</v>
      </c>
      <c r="R60" s="269"/>
      <c r="T60" s="244">
        <v>0</v>
      </c>
      <c r="V60" s="352">
        <v>0</v>
      </c>
      <c r="W60" s="268"/>
      <c r="X60" s="268"/>
      <c r="Y60" s="269"/>
      <c r="AA60" s="352">
        <v>0</v>
      </c>
      <c r="AB60" s="269"/>
      <c r="AC60" s="352">
        <v>0</v>
      </c>
      <c r="AD60" s="269"/>
      <c r="AE60" s="244">
        <v>0</v>
      </c>
      <c r="AG60" s="244">
        <v>0</v>
      </c>
      <c r="AI60" s="244">
        <v>0</v>
      </c>
      <c r="AK60" s="244">
        <v>0</v>
      </c>
      <c r="AM60" s="244">
        <v>20865</v>
      </c>
      <c r="AN60" s="247"/>
    </row>
    <row r="61" spans="1:40" ht="14.25" customHeight="1" x14ac:dyDescent="0.2">
      <c r="A61" s="346"/>
      <c r="B61" s="349"/>
      <c r="C61" s="353" t="s">
        <v>102</v>
      </c>
      <c r="D61" s="268"/>
      <c r="E61" s="268"/>
      <c r="F61" s="268"/>
      <c r="G61" s="268"/>
      <c r="H61" s="268"/>
      <c r="I61" s="268"/>
      <c r="J61" s="268"/>
      <c r="K61" s="268"/>
      <c r="L61" s="269"/>
      <c r="M61" s="344">
        <v>36127.910000000003</v>
      </c>
      <c r="N61" s="269"/>
      <c r="O61" s="248">
        <v>0</v>
      </c>
      <c r="Q61" s="344">
        <v>0</v>
      </c>
      <c r="R61" s="269"/>
      <c r="T61" s="248">
        <v>145.52000000000001</v>
      </c>
      <c r="V61" s="344">
        <v>896.88</v>
      </c>
      <c r="W61" s="268"/>
      <c r="X61" s="268"/>
      <c r="Y61" s="269"/>
      <c r="AA61" s="344">
        <v>0</v>
      </c>
      <c r="AB61" s="269"/>
      <c r="AC61" s="344">
        <v>0</v>
      </c>
      <c r="AD61" s="269"/>
      <c r="AE61" s="248">
        <v>0</v>
      </c>
      <c r="AG61" s="248">
        <v>0</v>
      </c>
      <c r="AI61" s="248">
        <v>67566.98</v>
      </c>
      <c r="AK61" s="248">
        <v>0</v>
      </c>
      <c r="AM61" s="248">
        <v>104737.29</v>
      </c>
      <c r="AN61" s="247"/>
    </row>
    <row r="62" spans="1:40" ht="14.25" customHeight="1" x14ac:dyDescent="0.2">
      <c r="A62" s="347"/>
      <c r="B62" s="353" t="s">
        <v>454</v>
      </c>
      <c r="C62" s="268"/>
      <c r="D62" s="268"/>
      <c r="E62" s="268"/>
      <c r="F62" s="268"/>
      <c r="G62" s="268"/>
      <c r="H62" s="268"/>
      <c r="I62" s="268"/>
      <c r="J62" s="268"/>
      <c r="K62" s="268"/>
      <c r="L62" s="269"/>
      <c r="M62" s="344">
        <v>75908.89</v>
      </c>
      <c r="N62" s="269"/>
      <c r="O62" s="248">
        <v>2913</v>
      </c>
      <c r="Q62" s="344">
        <v>0</v>
      </c>
      <c r="R62" s="269"/>
      <c r="T62" s="248">
        <v>685.87</v>
      </c>
      <c r="V62" s="344">
        <v>3159.54</v>
      </c>
      <c r="W62" s="268"/>
      <c r="X62" s="268"/>
      <c r="Y62" s="269"/>
      <c r="AA62" s="344">
        <v>0</v>
      </c>
      <c r="AB62" s="269"/>
      <c r="AC62" s="344">
        <v>0</v>
      </c>
      <c r="AD62" s="269"/>
      <c r="AE62" s="248">
        <v>0</v>
      </c>
      <c r="AG62" s="248">
        <v>0</v>
      </c>
      <c r="AI62" s="248">
        <v>253270.72</v>
      </c>
      <c r="AK62" s="248">
        <v>0</v>
      </c>
      <c r="AM62" s="248">
        <v>335938.02</v>
      </c>
      <c r="AN62" s="247"/>
    </row>
    <row r="63" spans="1:40" x14ac:dyDescent="0.2">
      <c r="A63" s="345" t="s">
        <v>273</v>
      </c>
      <c r="B63" s="348" t="s">
        <v>9</v>
      </c>
      <c r="C63" s="246" t="s">
        <v>273</v>
      </c>
      <c r="D63" s="350" t="s">
        <v>214</v>
      </c>
      <c r="E63" s="351"/>
      <c r="F63" s="243" t="s">
        <v>499</v>
      </c>
      <c r="G63" s="348" t="s">
        <v>186</v>
      </c>
      <c r="H63" s="268"/>
      <c r="I63" s="268"/>
      <c r="J63" s="268"/>
      <c r="K63" s="268"/>
      <c r="L63" s="269"/>
      <c r="M63" s="352">
        <v>0</v>
      </c>
      <c r="N63" s="269"/>
      <c r="O63" s="244">
        <v>0</v>
      </c>
      <c r="Q63" s="352">
        <v>0</v>
      </c>
      <c r="R63" s="269"/>
      <c r="T63" s="244">
        <v>0</v>
      </c>
      <c r="V63" s="352">
        <v>0</v>
      </c>
      <c r="W63" s="268"/>
      <c r="X63" s="268"/>
      <c r="Y63" s="269"/>
      <c r="AA63" s="352">
        <v>60000</v>
      </c>
      <c r="AB63" s="269"/>
      <c r="AC63" s="352">
        <v>0</v>
      </c>
      <c r="AD63" s="269"/>
      <c r="AE63" s="244">
        <v>0</v>
      </c>
      <c r="AG63" s="244">
        <v>0</v>
      </c>
      <c r="AI63" s="244">
        <v>0</v>
      </c>
      <c r="AK63" s="244">
        <v>0</v>
      </c>
      <c r="AM63" s="244">
        <v>60000</v>
      </c>
      <c r="AN63" s="247"/>
    </row>
    <row r="64" spans="1:40" ht="14.25" customHeight="1" x14ac:dyDescent="0.2">
      <c r="A64" s="346"/>
      <c r="B64" s="354"/>
      <c r="C64" s="246" t="s">
        <v>273</v>
      </c>
      <c r="D64" s="350" t="s">
        <v>409</v>
      </c>
      <c r="E64" s="351"/>
      <c r="F64" s="243" t="s">
        <v>500</v>
      </c>
      <c r="G64" s="348" t="s">
        <v>186</v>
      </c>
      <c r="H64" s="268"/>
      <c r="I64" s="268"/>
      <c r="J64" s="268"/>
      <c r="K64" s="268"/>
      <c r="L64" s="269"/>
      <c r="M64" s="352">
        <v>33000</v>
      </c>
      <c r="N64" s="269"/>
      <c r="O64" s="244">
        <v>0</v>
      </c>
      <c r="Q64" s="352">
        <v>0</v>
      </c>
      <c r="R64" s="269"/>
      <c r="T64" s="244">
        <v>0</v>
      </c>
      <c r="V64" s="352">
        <v>0</v>
      </c>
      <c r="W64" s="268"/>
      <c r="X64" s="268"/>
      <c r="Y64" s="269"/>
      <c r="AA64" s="352">
        <v>0</v>
      </c>
      <c r="AB64" s="269"/>
      <c r="AC64" s="352">
        <v>0</v>
      </c>
      <c r="AD64" s="269"/>
      <c r="AE64" s="244">
        <v>0</v>
      </c>
      <c r="AG64" s="244">
        <v>0</v>
      </c>
      <c r="AI64" s="244">
        <v>0</v>
      </c>
      <c r="AK64" s="244">
        <v>0</v>
      </c>
      <c r="AM64" s="244">
        <v>33000</v>
      </c>
      <c r="AN64" s="247"/>
    </row>
    <row r="65" spans="1:40" ht="14.25" customHeight="1" x14ac:dyDescent="0.2">
      <c r="A65" s="346"/>
      <c r="B65" s="354"/>
      <c r="C65" s="246" t="s">
        <v>273</v>
      </c>
      <c r="D65" s="350" t="s">
        <v>244</v>
      </c>
      <c r="E65" s="351"/>
      <c r="F65" s="243" t="s">
        <v>479</v>
      </c>
      <c r="G65" s="348" t="s">
        <v>186</v>
      </c>
      <c r="H65" s="268"/>
      <c r="I65" s="268"/>
      <c r="J65" s="268"/>
      <c r="K65" s="268"/>
      <c r="L65" s="269"/>
      <c r="M65" s="352">
        <v>0</v>
      </c>
      <c r="N65" s="269"/>
      <c r="O65" s="244">
        <v>0</v>
      </c>
      <c r="Q65" s="352">
        <v>0</v>
      </c>
      <c r="R65" s="269"/>
      <c r="T65" s="244">
        <v>0</v>
      </c>
      <c r="V65" s="352">
        <v>0</v>
      </c>
      <c r="W65" s="268"/>
      <c r="X65" s="268"/>
      <c r="Y65" s="269"/>
      <c r="AA65" s="352">
        <v>0</v>
      </c>
      <c r="AB65" s="269"/>
      <c r="AC65" s="352">
        <v>0</v>
      </c>
      <c r="AD65" s="269"/>
      <c r="AE65" s="244">
        <v>0</v>
      </c>
      <c r="AG65" s="244">
        <v>0</v>
      </c>
      <c r="AI65" s="244">
        <v>0</v>
      </c>
      <c r="AK65" s="244">
        <v>0</v>
      </c>
      <c r="AM65" s="244">
        <v>0</v>
      </c>
      <c r="AN65" s="247"/>
    </row>
    <row r="66" spans="1:40" x14ac:dyDescent="0.2">
      <c r="A66" s="346"/>
      <c r="B66" s="349"/>
      <c r="C66" s="353" t="s">
        <v>102</v>
      </c>
      <c r="D66" s="268"/>
      <c r="E66" s="268"/>
      <c r="F66" s="268"/>
      <c r="G66" s="268"/>
      <c r="H66" s="268"/>
      <c r="I66" s="268"/>
      <c r="J66" s="268"/>
      <c r="K66" s="268"/>
      <c r="L66" s="269"/>
      <c r="M66" s="344">
        <v>33000</v>
      </c>
      <c r="N66" s="269"/>
      <c r="O66" s="248">
        <v>0</v>
      </c>
      <c r="Q66" s="344">
        <v>0</v>
      </c>
      <c r="R66" s="269"/>
      <c r="T66" s="248">
        <v>0</v>
      </c>
      <c r="V66" s="344">
        <v>0</v>
      </c>
      <c r="W66" s="268"/>
      <c r="X66" s="268"/>
      <c r="Y66" s="269"/>
      <c r="AA66" s="344">
        <v>60000</v>
      </c>
      <c r="AB66" s="269"/>
      <c r="AC66" s="344">
        <v>0</v>
      </c>
      <c r="AD66" s="269"/>
      <c r="AE66" s="248">
        <v>0</v>
      </c>
      <c r="AG66" s="248">
        <v>0</v>
      </c>
      <c r="AI66" s="248">
        <v>0</v>
      </c>
      <c r="AK66" s="248">
        <v>0</v>
      </c>
      <c r="AM66" s="248">
        <v>93000</v>
      </c>
      <c r="AN66" s="247"/>
    </row>
    <row r="67" spans="1:40" ht="14.25" customHeight="1" x14ac:dyDescent="0.2">
      <c r="A67" s="347"/>
      <c r="B67" s="353" t="s">
        <v>454</v>
      </c>
      <c r="C67" s="268"/>
      <c r="D67" s="268"/>
      <c r="E67" s="268"/>
      <c r="F67" s="268"/>
      <c r="G67" s="268"/>
      <c r="H67" s="268"/>
      <c r="I67" s="268"/>
      <c r="J67" s="268"/>
      <c r="K67" s="268"/>
      <c r="L67" s="269"/>
      <c r="M67" s="344">
        <v>54325.1</v>
      </c>
      <c r="N67" s="269"/>
      <c r="O67" s="248">
        <v>0</v>
      </c>
      <c r="Q67" s="344">
        <v>0</v>
      </c>
      <c r="R67" s="269"/>
      <c r="T67" s="248">
        <v>0</v>
      </c>
      <c r="V67" s="344">
        <v>0</v>
      </c>
      <c r="W67" s="268"/>
      <c r="X67" s="268"/>
      <c r="Y67" s="269"/>
      <c r="AA67" s="344">
        <v>60000</v>
      </c>
      <c r="AB67" s="269"/>
      <c r="AC67" s="344">
        <v>0</v>
      </c>
      <c r="AD67" s="269"/>
      <c r="AE67" s="248">
        <v>0</v>
      </c>
      <c r="AG67" s="248">
        <v>0</v>
      </c>
      <c r="AI67" s="248">
        <v>0</v>
      </c>
      <c r="AK67" s="248">
        <v>0</v>
      </c>
      <c r="AM67" s="248">
        <v>114325.1</v>
      </c>
      <c r="AN67" s="247"/>
    </row>
    <row r="68" spans="1:40" ht="14.25" customHeight="1" x14ac:dyDescent="0.2">
      <c r="A68" s="345" t="s">
        <v>273</v>
      </c>
      <c r="B68" s="348" t="s">
        <v>46</v>
      </c>
      <c r="C68" s="246" t="s">
        <v>273</v>
      </c>
      <c r="D68" s="350" t="s">
        <v>245</v>
      </c>
      <c r="E68" s="351"/>
      <c r="F68" s="243" t="s">
        <v>480</v>
      </c>
      <c r="G68" s="348" t="s">
        <v>186</v>
      </c>
      <c r="H68" s="268"/>
      <c r="I68" s="268"/>
      <c r="J68" s="268"/>
      <c r="K68" s="268"/>
      <c r="L68" s="269"/>
      <c r="M68" s="352">
        <v>0</v>
      </c>
      <c r="N68" s="269"/>
      <c r="O68" s="244">
        <v>0</v>
      </c>
      <c r="Q68" s="352">
        <v>0</v>
      </c>
      <c r="R68" s="269"/>
      <c r="T68" s="244">
        <v>0</v>
      </c>
      <c r="V68" s="352">
        <v>0</v>
      </c>
      <c r="W68" s="268"/>
      <c r="X68" s="268"/>
      <c r="Y68" s="269"/>
      <c r="AA68" s="352">
        <v>0</v>
      </c>
      <c r="AB68" s="269"/>
      <c r="AC68" s="352">
        <v>0</v>
      </c>
      <c r="AD68" s="269"/>
      <c r="AE68" s="244">
        <v>0</v>
      </c>
      <c r="AG68" s="244">
        <v>0</v>
      </c>
      <c r="AI68" s="244">
        <v>0</v>
      </c>
      <c r="AK68" s="244">
        <v>0</v>
      </c>
      <c r="AM68" s="244">
        <v>0</v>
      </c>
      <c r="AN68" s="247"/>
    </row>
    <row r="69" spans="1:40" x14ac:dyDescent="0.2">
      <c r="A69" s="346"/>
      <c r="B69" s="349"/>
      <c r="C69" s="353" t="s">
        <v>102</v>
      </c>
      <c r="D69" s="268"/>
      <c r="E69" s="268"/>
      <c r="F69" s="268"/>
      <c r="G69" s="268"/>
      <c r="H69" s="268"/>
      <c r="I69" s="268"/>
      <c r="J69" s="268"/>
      <c r="K69" s="268"/>
      <c r="L69" s="269"/>
      <c r="M69" s="344">
        <v>0</v>
      </c>
      <c r="N69" s="269"/>
      <c r="O69" s="248">
        <v>0</v>
      </c>
      <c r="Q69" s="344">
        <v>0</v>
      </c>
      <c r="R69" s="269"/>
      <c r="T69" s="248">
        <v>0</v>
      </c>
      <c r="V69" s="344">
        <v>0</v>
      </c>
      <c r="W69" s="268"/>
      <c r="X69" s="268"/>
      <c r="Y69" s="269"/>
      <c r="AA69" s="344">
        <v>0</v>
      </c>
      <c r="AB69" s="269"/>
      <c r="AC69" s="344">
        <v>0</v>
      </c>
      <c r="AD69" s="269"/>
      <c r="AE69" s="248">
        <v>0</v>
      </c>
      <c r="AG69" s="248">
        <v>0</v>
      </c>
      <c r="AI69" s="248">
        <v>0</v>
      </c>
      <c r="AK69" s="248">
        <v>0</v>
      </c>
      <c r="AM69" s="248">
        <v>0</v>
      </c>
      <c r="AN69" s="247"/>
    </row>
    <row r="70" spans="1:40" ht="1.35" customHeight="1" x14ac:dyDescent="0.2">
      <c r="A70" s="347"/>
      <c r="B70" s="353" t="s">
        <v>454</v>
      </c>
      <c r="C70" s="268"/>
      <c r="D70" s="268"/>
      <c r="E70" s="268"/>
      <c r="F70" s="268"/>
      <c r="G70" s="268"/>
      <c r="H70" s="268"/>
      <c r="I70" s="268"/>
      <c r="J70" s="268"/>
      <c r="K70" s="268"/>
      <c r="L70" s="269"/>
      <c r="M70" s="344">
        <v>0</v>
      </c>
      <c r="N70" s="269"/>
      <c r="O70" s="248">
        <v>0</v>
      </c>
      <c r="Q70" s="344">
        <v>0</v>
      </c>
      <c r="R70" s="269"/>
      <c r="T70" s="248">
        <v>0</v>
      </c>
      <c r="V70" s="344">
        <v>0</v>
      </c>
      <c r="W70" s="268"/>
      <c r="X70" s="268"/>
      <c r="Y70" s="269"/>
      <c r="AA70" s="344">
        <v>13000</v>
      </c>
      <c r="AB70" s="269"/>
      <c r="AC70" s="344">
        <v>0</v>
      </c>
      <c r="AD70" s="269"/>
      <c r="AE70" s="248">
        <v>396000</v>
      </c>
      <c r="AG70" s="248">
        <v>0</v>
      </c>
      <c r="AI70" s="248">
        <v>0</v>
      </c>
      <c r="AK70" s="248">
        <v>0</v>
      </c>
      <c r="AM70" s="248">
        <v>409000</v>
      </c>
      <c r="AN70" s="247"/>
    </row>
    <row r="71" spans="1:40" x14ac:dyDescent="0.2">
      <c r="A71" s="345" t="s">
        <v>273</v>
      </c>
      <c r="B71" s="348" t="s">
        <v>50</v>
      </c>
      <c r="C71" s="246" t="s">
        <v>273</v>
      </c>
      <c r="D71" s="350" t="s">
        <v>50</v>
      </c>
      <c r="E71" s="351"/>
      <c r="F71" s="243" t="s">
        <v>501</v>
      </c>
      <c r="G71" s="348" t="s">
        <v>186</v>
      </c>
      <c r="H71" s="268"/>
      <c r="I71" s="268"/>
      <c r="J71" s="268"/>
      <c r="K71" s="268"/>
      <c r="L71" s="269"/>
      <c r="M71" s="352">
        <v>10000</v>
      </c>
      <c r="N71" s="269"/>
      <c r="O71" s="244">
        <v>0</v>
      </c>
      <c r="Q71" s="352">
        <v>0</v>
      </c>
      <c r="R71" s="269"/>
      <c r="T71" s="244">
        <v>0</v>
      </c>
      <c r="V71" s="352">
        <v>0</v>
      </c>
      <c r="W71" s="268"/>
      <c r="X71" s="268"/>
      <c r="Y71" s="269"/>
      <c r="AA71" s="352">
        <v>0</v>
      </c>
      <c r="AB71" s="269"/>
      <c r="AC71" s="352">
        <v>0</v>
      </c>
      <c r="AD71" s="269"/>
      <c r="AE71" s="244">
        <v>0</v>
      </c>
      <c r="AG71" s="244">
        <v>0</v>
      </c>
      <c r="AI71" s="244">
        <v>0</v>
      </c>
      <c r="AK71" s="244">
        <v>0</v>
      </c>
      <c r="AM71" s="244">
        <v>10000</v>
      </c>
      <c r="AN71" s="247"/>
    </row>
    <row r="72" spans="1:40" x14ac:dyDescent="0.2">
      <c r="A72" s="346"/>
      <c r="B72" s="349"/>
      <c r="C72" s="353" t="s">
        <v>102</v>
      </c>
      <c r="D72" s="268"/>
      <c r="E72" s="268"/>
      <c r="F72" s="268"/>
      <c r="G72" s="268"/>
      <c r="H72" s="268"/>
      <c r="I72" s="268"/>
      <c r="J72" s="268"/>
      <c r="K72" s="268"/>
      <c r="L72" s="269"/>
      <c r="M72" s="344">
        <v>10000</v>
      </c>
      <c r="N72" s="269"/>
      <c r="O72" s="248">
        <v>0</v>
      </c>
      <c r="Q72" s="344">
        <v>0</v>
      </c>
      <c r="R72" s="269"/>
      <c r="T72" s="248">
        <v>0</v>
      </c>
      <c r="V72" s="344">
        <v>0</v>
      </c>
      <c r="W72" s="268"/>
      <c r="X72" s="268"/>
      <c r="Y72" s="269"/>
      <c r="AA72" s="344">
        <v>0</v>
      </c>
      <c r="AB72" s="269"/>
      <c r="AC72" s="344">
        <v>0</v>
      </c>
      <c r="AD72" s="269"/>
      <c r="AE72" s="248">
        <v>0</v>
      </c>
      <c r="AG72" s="248">
        <v>0</v>
      </c>
      <c r="AI72" s="248">
        <v>0</v>
      </c>
      <c r="AK72" s="248">
        <v>0</v>
      </c>
      <c r="AM72" s="248">
        <v>10000</v>
      </c>
      <c r="AN72" s="247"/>
    </row>
    <row r="73" spans="1:40" ht="18" customHeight="1" x14ac:dyDescent="0.2">
      <c r="A73" s="347"/>
      <c r="B73" s="353" t="s">
        <v>454</v>
      </c>
      <c r="C73" s="268"/>
      <c r="D73" s="268"/>
      <c r="E73" s="268"/>
      <c r="F73" s="268"/>
      <c r="G73" s="268"/>
      <c r="H73" s="268"/>
      <c r="I73" s="268"/>
      <c r="J73" s="268"/>
      <c r="K73" s="268"/>
      <c r="L73" s="269"/>
      <c r="M73" s="344">
        <v>10000</v>
      </c>
      <c r="N73" s="269"/>
      <c r="O73" s="248">
        <v>0</v>
      </c>
      <c r="Q73" s="344">
        <v>0</v>
      </c>
      <c r="R73" s="269"/>
      <c r="T73" s="248">
        <v>0</v>
      </c>
      <c r="V73" s="344">
        <v>0</v>
      </c>
      <c r="W73" s="268"/>
      <c r="X73" s="268"/>
      <c r="Y73" s="269"/>
      <c r="AA73" s="344">
        <v>0</v>
      </c>
      <c r="AB73" s="269"/>
      <c r="AC73" s="344">
        <v>0</v>
      </c>
      <c r="AD73" s="269"/>
      <c r="AE73" s="248">
        <v>0</v>
      </c>
      <c r="AG73" s="248">
        <v>0</v>
      </c>
      <c r="AI73" s="248">
        <v>0</v>
      </c>
      <c r="AK73" s="248">
        <v>0</v>
      </c>
      <c r="AM73" s="248">
        <v>10000</v>
      </c>
      <c r="AN73" s="247"/>
    </row>
    <row r="74" spans="1:40" ht="18" customHeight="1" x14ac:dyDescent="0.2">
      <c r="A74" s="345" t="s">
        <v>273</v>
      </c>
      <c r="B74" s="348" t="s">
        <v>8</v>
      </c>
      <c r="C74" s="246" t="s">
        <v>273</v>
      </c>
      <c r="D74" s="350" t="s">
        <v>246</v>
      </c>
      <c r="E74" s="351"/>
      <c r="F74" s="243" t="s">
        <v>481</v>
      </c>
      <c r="G74" s="348" t="s">
        <v>186</v>
      </c>
      <c r="H74" s="268"/>
      <c r="I74" s="268"/>
      <c r="J74" s="268"/>
      <c r="K74" s="268"/>
      <c r="L74" s="269"/>
      <c r="M74" s="352">
        <v>0</v>
      </c>
      <c r="N74" s="269"/>
      <c r="O74" s="244">
        <v>0</v>
      </c>
      <c r="Q74" s="352">
        <v>0</v>
      </c>
      <c r="R74" s="269"/>
      <c r="T74" s="244">
        <v>0</v>
      </c>
      <c r="V74" s="352">
        <v>0</v>
      </c>
      <c r="W74" s="268"/>
      <c r="X74" s="268"/>
      <c r="Y74" s="269"/>
      <c r="AA74" s="352">
        <v>0</v>
      </c>
      <c r="AB74" s="269"/>
      <c r="AC74" s="352">
        <v>0</v>
      </c>
      <c r="AD74" s="269"/>
      <c r="AE74" s="244">
        <v>0</v>
      </c>
      <c r="AG74" s="244">
        <v>0</v>
      </c>
      <c r="AI74" s="244">
        <v>0</v>
      </c>
      <c r="AK74" s="244">
        <v>0</v>
      </c>
      <c r="AM74" s="244">
        <v>0</v>
      </c>
      <c r="AN74" s="247"/>
    </row>
    <row r="75" spans="1:40" x14ac:dyDescent="0.2">
      <c r="A75" s="346"/>
      <c r="B75" s="349"/>
      <c r="C75" s="353" t="s">
        <v>102</v>
      </c>
      <c r="D75" s="268"/>
      <c r="E75" s="268"/>
      <c r="F75" s="268"/>
      <c r="G75" s="268"/>
      <c r="H75" s="268"/>
      <c r="I75" s="268"/>
      <c r="J75" s="268"/>
      <c r="K75" s="268"/>
      <c r="L75" s="269"/>
      <c r="M75" s="344">
        <v>0</v>
      </c>
      <c r="N75" s="269"/>
      <c r="O75" s="248">
        <v>0</v>
      </c>
      <c r="Q75" s="344">
        <v>0</v>
      </c>
      <c r="R75" s="269"/>
      <c r="T75" s="248">
        <v>0</v>
      </c>
      <c r="V75" s="344">
        <v>0</v>
      </c>
      <c r="W75" s="268"/>
      <c r="X75" s="268"/>
      <c r="Y75" s="269"/>
      <c r="AA75" s="344">
        <v>0</v>
      </c>
      <c r="AB75" s="269"/>
      <c r="AC75" s="344">
        <v>0</v>
      </c>
      <c r="AD75" s="269"/>
      <c r="AE75" s="248">
        <v>0</v>
      </c>
      <c r="AG75" s="248">
        <v>0</v>
      </c>
      <c r="AI75" s="248">
        <v>0</v>
      </c>
      <c r="AK75" s="248">
        <v>0</v>
      </c>
      <c r="AM75" s="248">
        <v>0</v>
      </c>
      <c r="AN75" s="247"/>
    </row>
    <row r="76" spans="1:40" x14ac:dyDescent="0.2">
      <c r="A76" s="347"/>
      <c r="B76" s="353" t="s">
        <v>454</v>
      </c>
      <c r="C76" s="268"/>
      <c r="D76" s="268"/>
      <c r="E76" s="268"/>
      <c r="F76" s="268"/>
      <c r="G76" s="268"/>
      <c r="H76" s="268"/>
      <c r="I76" s="268"/>
      <c r="J76" s="268"/>
      <c r="K76" s="268"/>
      <c r="L76" s="269"/>
      <c r="M76" s="344">
        <v>0</v>
      </c>
      <c r="N76" s="269"/>
      <c r="O76" s="248">
        <v>0</v>
      </c>
      <c r="Q76" s="344">
        <v>0</v>
      </c>
      <c r="R76" s="269"/>
      <c r="T76" s="248">
        <v>0</v>
      </c>
      <c r="V76" s="344">
        <v>0</v>
      </c>
      <c r="W76" s="268"/>
      <c r="X76" s="268"/>
      <c r="Y76" s="269"/>
      <c r="AA76" s="344">
        <v>1306000</v>
      </c>
      <c r="AB76" s="269"/>
      <c r="AC76" s="344">
        <v>0</v>
      </c>
      <c r="AD76" s="269"/>
      <c r="AE76" s="248">
        <v>0</v>
      </c>
      <c r="AG76" s="248">
        <v>0</v>
      </c>
      <c r="AI76" s="248">
        <v>0</v>
      </c>
      <c r="AK76" s="248">
        <v>0</v>
      </c>
      <c r="AM76" s="248">
        <v>1306000</v>
      </c>
      <c r="AN76" s="247"/>
    </row>
    <row r="77" spans="1:40" x14ac:dyDescent="0.2">
      <c r="AN77" s="247"/>
    </row>
    <row r="78" spans="1:40" x14ac:dyDescent="0.2">
      <c r="AL78" s="343" t="s">
        <v>273</v>
      </c>
      <c r="AM78" s="278"/>
      <c r="AN78" s="247"/>
    </row>
    <row r="79" spans="1:40" x14ac:dyDescent="0.2">
      <c r="AL79" s="278"/>
      <c r="AM79" s="278"/>
    </row>
    <row r="80" spans="1:40" x14ac:dyDescent="0.2">
      <c r="A80" s="342" t="s">
        <v>482</v>
      </c>
      <c r="B80" s="268"/>
      <c r="C80" s="268"/>
      <c r="D80" s="268"/>
      <c r="E80" s="268"/>
      <c r="F80" s="268"/>
      <c r="G80" s="268"/>
      <c r="H80" s="268"/>
      <c r="I80" s="268"/>
      <c r="J80" s="268"/>
      <c r="K80" s="269"/>
      <c r="L80" s="341">
        <v>524702.91</v>
      </c>
      <c r="M80" s="269"/>
      <c r="N80" s="341">
        <v>156865</v>
      </c>
      <c r="O80" s="269"/>
      <c r="P80" s="341">
        <v>32360</v>
      </c>
      <c r="Q80" s="268"/>
      <c r="R80" s="269"/>
      <c r="S80" s="341">
        <v>145.52000000000001</v>
      </c>
      <c r="T80" s="269"/>
      <c r="U80" s="341">
        <v>217801.88</v>
      </c>
      <c r="V80" s="268"/>
      <c r="W80" s="268"/>
      <c r="X80" s="268"/>
      <c r="Y80" s="269"/>
      <c r="Z80" s="341">
        <v>60000</v>
      </c>
      <c r="AA80" s="269"/>
      <c r="AB80" s="341">
        <v>99390</v>
      </c>
      <c r="AC80" s="269"/>
      <c r="AD80" s="341">
        <v>0</v>
      </c>
      <c r="AE80" s="269"/>
      <c r="AF80" s="341">
        <v>0</v>
      </c>
      <c r="AG80" s="269"/>
      <c r="AH80" s="341">
        <v>67566.98</v>
      </c>
      <c r="AI80" s="269"/>
      <c r="AJ80" s="341">
        <v>662499</v>
      </c>
      <c r="AK80" s="269"/>
      <c r="AL80" s="341">
        <v>1821331.29</v>
      </c>
      <c r="AM80" s="269"/>
    </row>
    <row r="81" spans="1:39" x14ac:dyDescent="0.2">
      <c r="A81" s="342" t="s">
        <v>483</v>
      </c>
      <c r="B81" s="268"/>
      <c r="C81" s="268"/>
      <c r="D81" s="268"/>
      <c r="E81" s="268"/>
      <c r="F81" s="268"/>
      <c r="G81" s="268"/>
      <c r="H81" s="268"/>
      <c r="I81" s="268"/>
      <c r="J81" s="268"/>
      <c r="K81" s="269"/>
      <c r="L81" s="341">
        <v>2521839.52</v>
      </c>
      <c r="M81" s="269"/>
      <c r="N81" s="341">
        <v>759106</v>
      </c>
      <c r="O81" s="269"/>
      <c r="P81" s="341">
        <v>112370</v>
      </c>
      <c r="Q81" s="268"/>
      <c r="R81" s="269"/>
      <c r="S81" s="341">
        <v>685.87</v>
      </c>
      <c r="T81" s="269"/>
      <c r="U81" s="341">
        <v>1254198.3400000001</v>
      </c>
      <c r="V81" s="268"/>
      <c r="W81" s="268"/>
      <c r="X81" s="268"/>
      <c r="Y81" s="269"/>
      <c r="Z81" s="341">
        <v>2063438.82</v>
      </c>
      <c r="AA81" s="269"/>
      <c r="AB81" s="341">
        <v>512235</v>
      </c>
      <c r="AC81" s="269"/>
      <c r="AD81" s="341">
        <v>396000</v>
      </c>
      <c r="AE81" s="269"/>
      <c r="AF81" s="341">
        <v>128900</v>
      </c>
      <c r="AG81" s="269"/>
      <c r="AH81" s="341">
        <v>253270.72</v>
      </c>
      <c r="AI81" s="269"/>
      <c r="AJ81" s="341">
        <v>3667222</v>
      </c>
      <c r="AK81" s="269"/>
      <c r="AL81" s="341">
        <v>11669266.27</v>
      </c>
      <c r="AM81" s="269"/>
    </row>
  </sheetData>
  <mergeCells count="525">
    <mergeCell ref="B22:B27"/>
    <mergeCell ref="D26:E26"/>
    <mergeCell ref="G26:L26"/>
    <mergeCell ref="C27:L27"/>
    <mergeCell ref="M26:N26"/>
    <mergeCell ref="Q26:R26"/>
    <mergeCell ref="A22:A28"/>
    <mergeCell ref="B28:L28"/>
    <mergeCell ref="D31:E31"/>
    <mergeCell ref="G31:L31"/>
    <mergeCell ref="M31:N31"/>
    <mergeCell ref="Q31:R31"/>
    <mergeCell ref="A29:A38"/>
    <mergeCell ref="B38:L38"/>
    <mergeCell ref="M35:N35"/>
    <mergeCell ref="Q35:R35"/>
    <mergeCell ref="M28:N28"/>
    <mergeCell ref="Q28:R28"/>
    <mergeCell ref="D30:E30"/>
    <mergeCell ref="G30:L30"/>
    <mergeCell ref="M30:N30"/>
    <mergeCell ref="Q30:R30"/>
    <mergeCell ref="B29:B37"/>
    <mergeCell ref="C29:C30"/>
    <mergeCell ref="A9:D10"/>
    <mergeCell ref="M10:N11"/>
    <mergeCell ref="O10:O11"/>
    <mergeCell ref="Q10:R11"/>
    <mergeCell ref="T10:T11"/>
    <mergeCell ref="V10:Y11"/>
    <mergeCell ref="AA10:AB11"/>
    <mergeCell ref="AC10:AD11"/>
    <mergeCell ref="V7:Y9"/>
    <mergeCell ref="AA7:AB9"/>
    <mergeCell ref="AC7:AD9"/>
    <mergeCell ref="H6:J7"/>
    <mergeCell ref="M7:N9"/>
    <mergeCell ref="O7:O9"/>
    <mergeCell ref="Q7:R9"/>
    <mergeCell ref="T7:T9"/>
    <mergeCell ref="M15:N15"/>
    <mergeCell ref="Q15:R15"/>
    <mergeCell ref="V15:Y15"/>
    <mergeCell ref="AA15:AB15"/>
    <mergeCell ref="AC15:AD15"/>
    <mergeCell ref="AC14:AD14"/>
    <mergeCell ref="M12:N12"/>
    <mergeCell ref="Q12:R12"/>
    <mergeCell ref="V12:Y12"/>
    <mergeCell ref="AA12:AB12"/>
    <mergeCell ref="AC12:AD12"/>
    <mergeCell ref="M13:N13"/>
    <mergeCell ref="Q13:R13"/>
    <mergeCell ref="V13:Y13"/>
    <mergeCell ref="AA13:AB13"/>
    <mergeCell ref="AC13:AD13"/>
    <mergeCell ref="M17:N17"/>
    <mergeCell ref="Q17:R17"/>
    <mergeCell ref="V17:Y17"/>
    <mergeCell ref="AA17:AB17"/>
    <mergeCell ref="AC17:AD17"/>
    <mergeCell ref="D16:E16"/>
    <mergeCell ref="G16:L16"/>
    <mergeCell ref="M16:N16"/>
    <mergeCell ref="Q16:R16"/>
    <mergeCell ref="V16:Y16"/>
    <mergeCell ref="AA16:AB16"/>
    <mergeCell ref="AC16:AD16"/>
    <mergeCell ref="M21:N21"/>
    <mergeCell ref="Q21:R21"/>
    <mergeCell ref="V21:Y21"/>
    <mergeCell ref="AA21:AB21"/>
    <mergeCell ref="AC21:AD21"/>
    <mergeCell ref="M18:N18"/>
    <mergeCell ref="Q18:R18"/>
    <mergeCell ref="V18:Y18"/>
    <mergeCell ref="AA18:AB18"/>
    <mergeCell ref="AC18:AD18"/>
    <mergeCell ref="M19:N19"/>
    <mergeCell ref="Q19:R19"/>
    <mergeCell ref="V19:Y19"/>
    <mergeCell ref="AA19:AB19"/>
    <mergeCell ref="AC19:AD19"/>
    <mergeCell ref="M20:N20"/>
    <mergeCell ref="Q20:R20"/>
    <mergeCell ref="AC20:AD20"/>
    <mergeCell ref="V22:Y22"/>
    <mergeCell ref="AA22:AB22"/>
    <mergeCell ref="AC22:AD22"/>
    <mergeCell ref="D23:E23"/>
    <mergeCell ref="G23:L23"/>
    <mergeCell ref="M23:N23"/>
    <mergeCell ref="Q23:R23"/>
    <mergeCell ref="V23:Y23"/>
    <mergeCell ref="AA23:AB23"/>
    <mergeCell ref="AC23:AD23"/>
    <mergeCell ref="D22:E22"/>
    <mergeCell ref="G22:L22"/>
    <mergeCell ref="M22:N22"/>
    <mergeCell ref="Q22:R22"/>
    <mergeCell ref="D25:E25"/>
    <mergeCell ref="G25:L25"/>
    <mergeCell ref="D24:E24"/>
    <mergeCell ref="G24:L24"/>
    <mergeCell ref="M24:N24"/>
    <mergeCell ref="Q24:R24"/>
    <mergeCell ref="V26:Y26"/>
    <mergeCell ref="AA26:AB26"/>
    <mergeCell ref="AC26:AD26"/>
    <mergeCell ref="V24:Y24"/>
    <mergeCell ref="AA24:AB24"/>
    <mergeCell ref="AC24:AD24"/>
    <mergeCell ref="M25:N25"/>
    <mergeCell ref="Q25:R25"/>
    <mergeCell ref="V25:Y25"/>
    <mergeCell ref="AA25:AB25"/>
    <mergeCell ref="AC25:AD25"/>
    <mergeCell ref="M27:N27"/>
    <mergeCell ref="Q27:R27"/>
    <mergeCell ref="V27:Y27"/>
    <mergeCell ref="AA27:AB27"/>
    <mergeCell ref="AC27:AD27"/>
    <mergeCell ref="G32:L32"/>
    <mergeCell ref="M32:N32"/>
    <mergeCell ref="Q32:R32"/>
    <mergeCell ref="V32:Y32"/>
    <mergeCell ref="AA32:AB32"/>
    <mergeCell ref="AC32:AD32"/>
    <mergeCell ref="AA29:AB29"/>
    <mergeCell ref="AC29:AD29"/>
    <mergeCell ref="V28:Y28"/>
    <mergeCell ref="AA28:AB28"/>
    <mergeCell ref="AC28:AD28"/>
    <mergeCell ref="AA31:AB31"/>
    <mergeCell ref="AC31:AD31"/>
    <mergeCell ref="V31:Y31"/>
    <mergeCell ref="G29:L29"/>
    <mergeCell ref="M29:N29"/>
    <mergeCell ref="Q29:R29"/>
    <mergeCell ref="V29:Y29"/>
    <mergeCell ref="C33:C34"/>
    <mergeCell ref="AA33:AB33"/>
    <mergeCell ref="AC33:AD33"/>
    <mergeCell ref="V30:Y30"/>
    <mergeCell ref="AA30:AB30"/>
    <mergeCell ref="AC30:AD30"/>
    <mergeCell ref="D29:E29"/>
    <mergeCell ref="D34:E34"/>
    <mergeCell ref="G34:L34"/>
    <mergeCell ref="M34:N34"/>
    <mergeCell ref="Q34:R34"/>
    <mergeCell ref="V34:Y34"/>
    <mergeCell ref="AA34:AB34"/>
    <mergeCell ref="AC34:AD34"/>
    <mergeCell ref="D33:E33"/>
    <mergeCell ref="G33:L33"/>
    <mergeCell ref="M33:N33"/>
    <mergeCell ref="Q33:R33"/>
    <mergeCell ref="V33:Y33"/>
    <mergeCell ref="D32:E32"/>
    <mergeCell ref="M37:N37"/>
    <mergeCell ref="Q37:R37"/>
    <mergeCell ref="V37:Y37"/>
    <mergeCell ref="AA37:AB37"/>
    <mergeCell ref="AC37:AD37"/>
    <mergeCell ref="M38:N38"/>
    <mergeCell ref="Q38:R38"/>
    <mergeCell ref="C35:C36"/>
    <mergeCell ref="D35:E35"/>
    <mergeCell ref="G35:L35"/>
    <mergeCell ref="D36:E36"/>
    <mergeCell ref="G36:L36"/>
    <mergeCell ref="C37:L37"/>
    <mergeCell ref="V35:Y35"/>
    <mergeCell ref="AA35:AB35"/>
    <mergeCell ref="AC35:AD35"/>
    <mergeCell ref="M36:N36"/>
    <mergeCell ref="Q36:R36"/>
    <mergeCell ref="V36:Y36"/>
    <mergeCell ref="AA36:AB36"/>
    <mergeCell ref="AC36:AD36"/>
    <mergeCell ref="V38:Y38"/>
    <mergeCell ref="AA38:AB38"/>
    <mergeCell ref="AC38:AD38"/>
    <mergeCell ref="M40:N40"/>
    <mergeCell ref="Q40:R40"/>
    <mergeCell ref="V40:Y40"/>
    <mergeCell ref="AA40:AB40"/>
    <mergeCell ref="AC40:AD40"/>
    <mergeCell ref="M39:N39"/>
    <mergeCell ref="Q39:R39"/>
    <mergeCell ref="V39:Y39"/>
    <mergeCell ref="AA39:AB39"/>
    <mergeCell ref="AC39:AD39"/>
    <mergeCell ref="V41:Y41"/>
    <mergeCell ref="AA41:AB41"/>
    <mergeCell ref="AC41:AD41"/>
    <mergeCell ref="M43:N43"/>
    <mergeCell ref="Q43:R43"/>
    <mergeCell ref="V43:Y43"/>
    <mergeCell ref="AA43:AB43"/>
    <mergeCell ref="AC43:AD43"/>
    <mergeCell ref="M42:N42"/>
    <mergeCell ref="Q42:R42"/>
    <mergeCell ref="V42:Y42"/>
    <mergeCell ref="AA42:AB42"/>
    <mergeCell ref="AC42:AD42"/>
    <mergeCell ref="AC46:AD46"/>
    <mergeCell ref="M47:N47"/>
    <mergeCell ref="Q47:R47"/>
    <mergeCell ref="V47:Y47"/>
    <mergeCell ref="AA47:AB47"/>
    <mergeCell ref="AC47:AD47"/>
    <mergeCell ref="M44:N44"/>
    <mergeCell ref="Q44:R44"/>
    <mergeCell ref="V44:Y44"/>
    <mergeCell ref="AA44:AB44"/>
    <mergeCell ref="AC44:AD44"/>
    <mergeCell ref="M45:N45"/>
    <mergeCell ref="Q45:R45"/>
    <mergeCell ref="V45:Y45"/>
    <mergeCell ref="AA45:AB45"/>
    <mergeCell ref="AC45:AD45"/>
    <mergeCell ref="M49:N49"/>
    <mergeCell ref="Q49:R49"/>
    <mergeCell ref="V49:Y49"/>
    <mergeCell ref="AA49:AB49"/>
    <mergeCell ref="AC49:AD49"/>
    <mergeCell ref="M48:N48"/>
    <mergeCell ref="Q48:R48"/>
    <mergeCell ref="V48:Y48"/>
    <mergeCell ref="AA48:AB48"/>
    <mergeCell ref="AC48:AD48"/>
    <mergeCell ref="M53:N53"/>
    <mergeCell ref="Q53:R53"/>
    <mergeCell ref="V53:Y53"/>
    <mergeCell ref="AA53:AB53"/>
    <mergeCell ref="AC53:AD53"/>
    <mergeCell ref="M50:N50"/>
    <mergeCell ref="Q50:R50"/>
    <mergeCell ref="V50:Y50"/>
    <mergeCell ref="AA50:AB50"/>
    <mergeCell ref="AC50:AD50"/>
    <mergeCell ref="M51:N51"/>
    <mergeCell ref="Q51:R51"/>
    <mergeCell ref="V51:Y51"/>
    <mergeCell ref="AA51:AB51"/>
    <mergeCell ref="AC51:AD51"/>
    <mergeCell ref="AC52:AD52"/>
    <mergeCell ref="M54:N54"/>
    <mergeCell ref="Q54:R54"/>
    <mergeCell ref="V54:Y54"/>
    <mergeCell ref="AA54:AB54"/>
    <mergeCell ref="AC54:AD54"/>
    <mergeCell ref="M56:N56"/>
    <mergeCell ref="Q56:R56"/>
    <mergeCell ref="V56:Y56"/>
    <mergeCell ref="AA56:AB56"/>
    <mergeCell ref="AC56:AD56"/>
    <mergeCell ref="M57:N57"/>
    <mergeCell ref="Q57:R57"/>
    <mergeCell ref="V57:Y57"/>
    <mergeCell ref="AA57:AB57"/>
    <mergeCell ref="AC57:AD57"/>
    <mergeCell ref="M55:N55"/>
    <mergeCell ref="Q55:R55"/>
    <mergeCell ref="V55:Y55"/>
    <mergeCell ref="AA55:AB55"/>
    <mergeCell ref="AC55:AD55"/>
    <mergeCell ref="AC58:AD58"/>
    <mergeCell ref="M59:N59"/>
    <mergeCell ref="Q59:R59"/>
    <mergeCell ref="V59:Y59"/>
    <mergeCell ref="AA59:AB59"/>
    <mergeCell ref="AC59:AD59"/>
    <mergeCell ref="M60:N60"/>
    <mergeCell ref="Q60:R60"/>
    <mergeCell ref="V60:Y60"/>
    <mergeCell ref="AA60:AB60"/>
    <mergeCell ref="AC60:AD60"/>
    <mergeCell ref="M58:N58"/>
    <mergeCell ref="Q58:R58"/>
    <mergeCell ref="V58:Y58"/>
    <mergeCell ref="AA58:AB58"/>
    <mergeCell ref="AC61:AD61"/>
    <mergeCell ref="M62:N62"/>
    <mergeCell ref="Q62:R62"/>
    <mergeCell ref="V62:Y62"/>
    <mergeCell ref="AA62:AB62"/>
    <mergeCell ref="AC62:AD62"/>
    <mergeCell ref="M63:N63"/>
    <mergeCell ref="Q63:R63"/>
    <mergeCell ref="V63:Y63"/>
    <mergeCell ref="AA63:AB63"/>
    <mergeCell ref="AC63:AD63"/>
    <mergeCell ref="M61:N61"/>
    <mergeCell ref="Q61:R61"/>
    <mergeCell ref="V61:Y61"/>
    <mergeCell ref="AA61:AB61"/>
    <mergeCell ref="AC64:AD64"/>
    <mergeCell ref="M65:N65"/>
    <mergeCell ref="Q65:R65"/>
    <mergeCell ref="V65:Y65"/>
    <mergeCell ref="AA65:AB65"/>
    <mergeCell ref="AC65:AD65"/>
    <mergeCell ref="M66:N66"/>
    <mergeCell ref="Q66:R66"/>
    <mergeCell ref="V66:Y66"/>
    <mergeCell ref="AA66:AB66"/>
    <mergeCell ref="AC66:AD66"/>
    <mergeCell ref="M64:N64"/>
    <mergeCell ref="Q64:R64"/>
    <mergeCell ref="V64:Y64"/>
    <mergeCell ref="AA64:AB64"/>
    <mergeCell ref="A68:A70"/>
    <mergeCell ref="B68:B69"/>
    <mergeCell ref="D68:E68"/>
    <mergeCell ref="G68:L68"/>
    <mergeCell ref="C69:L69"/>
    <mergeCell ref="B70:L70"/>
    <mergeCell ref="M70:N70"/>
    <mergeCell ref="Q70:R70"/>
    <mergeCell ref="V70:Y70"/>
    <mergeCell ref="M68:N68"/>
    <mergeCell ref="Q68:R68"/>
    <mergeCell ref="V68:Y68"/>
    <mergeCell ref="AA70:AB70"/>
    <mergeCell ref="AE10:AE11"/>
    <mergeCell ref="AG10:AG11"/>
    <mergeCell ref="AI10:AI11"/>
    <mergeCell ref="AK10:AK11"/>
    <mergeCell ref="M52:N52"/>
    <mergeCell ref="M4:O4"/>
    <mergeCell ref="Q4:T4"/>
    <mergeCell ref="V4:AB4"/>
    <mergeCell ref="V20:Y20"/>
    <mergeCell ref="AA20:AB20"/>
    <mergeCell ref="M14:N14"/>
    <mergeCell ref="Q14:R14"/>
    <mergeCell ref="V14:Y14"/>
    <mergeCell ref="AA14:AB14"/>
    <mergeCell ref="Q52:R52"/>
    <mergeCell ref="V52:Y52"/>
    <mergeCell ref="AA52:AB52"/>
    <mergeCell ref="M46:N46"/>
    <mergeCell ref="Q46:R46"/>
    <mergeCell ref="V46:Y46"/>
    <mergeCell ref="AA46:AB46"/>
    <mergeCell ref="M41:N41"/>
    <mergeCell ref="Q41:R41"/>
    <mergeCell ref="AC4:AE4"/>
    <mergeCell ref="M5:O6"/>
    <mergeCell ref="Q5:T6"/>
    <mergeCell ref="V5:AB6"/>
    <mergeCell ref="AC5:AE6"/>
    <mergeCell ref="AG5:AG6"/>
    <mergeCell ref="AI5:AI6"/>
    <mergeCell ref="AK5:AK6"/>
    <mergeCell ref="AE7:AE9"/>
    <mergeCell ref="AG7:AG9"/>
    <mergeCell ref="AI7:AI9"/>
    <mergeCell ref="AK7:AK9"/>
    <mergeCell ref="A12:A21"/>
    <mergeCell ref="B12:B20"/>
    <mergeCell ref="C12:C13"/>
    <mergeCell ref="C17:C18"/>
    <mergeCell ref="D18:E18"/>
    <mergeCell ref="G18:L18"/>
    <mergeCell ref="D19:E19"/>
    <mergeCell ref="G19:L19"/>
    <mergeCell ref="C20:L20"/>
    <mergeCell ref="B21:L21"/>
    <mergeCell ref="D14:E14"/>
    <mergeCell ref="G14:L14"/>
    <mergeCell ref="D12:E12"/>
    <mergeCell ref="G12:L12"/>
    <mergeCell ref="D17:E17"/>
    <mergeCell ref="G17:L17"/>
    <mergeCell ref="D15:E15"/>
    <mergeCell ref="G15:L15"/>
    <mergeCell ref="D13:E13"/>
    <mergeCell ref="G13:L13"/>
    <mergeCell ref="A44:A49"/>
    <mergeCell ref="B44:B48"/>
    <mergeCell ref="D47:E47"/>
    <mergeCell ref="D39:E39"/>
    <mergeCell ref="G39:L39"/>
    <mergeCell ref="D40:E40"/>
    <mergeCell ref="G40:L40"/>
    <mergeCell ref="D45:E45"/>
    <mergeCell ref="G45:L45"/>
    <mergeCell ref="D46:E46"/>
    <mergeCell ref="G46:L46"/>
    <mergeCell ref="D44:E44"/>
    <mergeCell ref="G44:L44"/>
    <mergeCell ref="A39:A43"/>
    <mergeCell ref="B39:B42"/>
    <mergeCell ref="D41:E41"/>
    <mergeCell ref="G41:L41"/>
    <mergeCell ref="C42:L42"/>
    <mergeCell ref="B43:L43"/>
    <mergeCell ref="G47:L47"/>
    <mergeCell ref="C48:L48"/>
    <mergeCell ref="B49:L49"/>
    <mergeCell ref="D51:E51"/>
    <mergeCell ref="G51:L51"/>
    <mergeCell ref="D52:E52"/>
    <mergeCell ref="G52:L52"/>
    <mergeCell ref="D57:E57"/>
    <mergeCell ref="G57:L57"/>
    <mergeCell ref="D58:E58"/>
    <mergeCell ref="G58:L58"/>
    <mergeCell ref="A1:AM1"/>
    <mergeCell ref="A2:AM2"/>
    <mergeCell ref="A3:AM3"/>
    <mergeCell ref="A50:A56"/>
    <mergeCell ref="B50:B55"/>
    <mergeCell ref="D53:E53"/>
    <mergeCell ref="G53:L53"/>
    <mergeCell ref="D54:E54"/>
    <mergeCell ref="G54:L54"/>
    <mergeCell ref="C55:L55"/>
    <mergeCell ref="B56:L56"/>
    <mergeCell ref="A57:A62"/>
    <mergeCell ref="B57:B61"/>
    <mergeCell ref="D59:E59"/>
    <mergeCell ref="G59:L59"/>
    <mergeCell ref="D60:E60"/>
    <mergeCell ref="AA68:AB68"/>
    <mergeCell ref="AC68:AD68"/>
    <mergeCell ref="M69:N69"/>
    <mergeCell ref="Q69:R69"/>
    <mergeCell ref="V69:Y69"/>
    <mergeCell ref="AA69:AB69"/>
    <mergeCell ref="AC69:AD69"/>
    <mergeCell ref="AC67:AD67"/>
    <mergeCell ref="AA67:AB67"/>
    <mergeCell ref="M67:N67"/>
    <mergeCell ref="Q67:R67"/>
    <mergeCell ref="V67:Y67"/>
    <mergeCell ref="D64:E64"/>
    <mergeCell ref="G64:L64"/>
    <mergeCell ref="A63:A67"/>
    <mergeCell ref="B63:B66"/>
    <mergeCell ref="D63:E63"/>
    <mergeCell ref="G63:L63"/>
    <mergeCell ref="D65:E65"/>
    <mergeCell ref="G65:L65"/>
    <mergeCell ref="C66:L66"/>
    <mergeCell ref="B67:L67"/>
    <mergeCell ref="G60:L60"/>
    <mergeCell ref="C61:L61"/>
    <mergeCell ref="B62:L62"/>
    <mergeCell ref="D50:E50"/>
    <mergeCell ref="G50:L50"/>
    <mergeCell ref="AC70:AD70"/>
    <mergeCell ref="A71:A73"/>
    <mergeCell ref="B71:B72"/>
    <mergeCell ref="D71:E71"/>
    <mergeCell ref="G71:L71"/>
    <mergeCell ref="M71:N71"/>
    <mergeCell ref="Q71:R71"/>
    <mergeCell ref="V71:Y71"/>
    <mergeCell ref="AA71:AB71"/>
    <mergeCell ref="AC71:AD71"/>
    <mergeCell ref="C72:L72"/>
    <mergeCell ref="M72:N72"/>
    <mergeCell ref="Q72:R72"/>
    <mergeCell ref="V72:Y72"/>
    <mergeCell ref="AA72:AB72"/>
    <mergeCell ref="AC72:AD72"/>
    <mergeCell ref="B73:L73"/>
    <mergeCell ref="M73:N73"/>
    <mergeCell ref="Q73:R73"/>
    <mergeCell ref="V73:Y73"/>
    <mergeCell ref="AA73:AB73"/>
    <mergeCell ref="AC73:AD73"/>
    <mergeCell ref="A74:A76"/>
    <mergeCell ref="B74:B75"/>
    <mergeCell ref="D74:E74"/>
    <mergeCell ref="G74:L74"/>
    <mergeCell ref="M74:N74"/>
    <mergeCell ref="Q74:R74"/>
    <mergeCell ref="V74:Y74"/>
    <mergeCell ref="AA74:AB74"/>
    <mergeCell ref="AC74:AD74"/>
    <mergeCell ref="C75:L75"/>
    <mergeCell ref="M75:N75"/>
    <mergeCell ref="Q75:R75"/>
    <mergeCell ref="V75:Y75"/>
    <mergeCell ref="AA75:AB75"/>
    <mergeCell ref="AC75:AD75"/>
    <mergeCell ref="B76:L76"/>
    <mergeCell ref="M76:N76"/>
    <mergeCell ref="Q76:R76"/>
    <mergeCell ref="V76:Y76"/>
    <mergeCell ref="AA76:AB76"/>
    <mergeCell ref="AC76:AD76"/>
    <mergeCell ref="AL78:AM79"/>
    <mergeCell ref="A80:K80"/>
    <mergeCell ref="L80:M80"/>
    <mergeCell ref="N80:O80"/>
    <mergeCell ref="P80:R80"/>
    <mergeCell ref="S80:T80"/>
    <mergeCell ref="U80:Y80"/>
    <mergeCell ref="Z80:AA80"/>
    <mergeCell ref="AB80:AC80"/>
    <mergeCell ref="AD80:AE80"/>
    <mergeCell ref="AF80:AG80"/>
    <mergeCell ref="AH80:AI80"/>
    <mergeCell ref="AJ80:AK80"/>
    <mergeCell ref="AL80:AM80"/>
    <mergeCell ref="AF81:AG81"/>
    <mergeCell ref="AH81:AI81"/>
    <mergeCell ref="AJ81:AK81"/>
    <mergeCell ref="AL81:AM81"/>
    <mergeCell ref="A81:K81"/>
    <mergeCell ref="L81:M81"/>
    <mergeCell ref="N81:O81"/>
    <mergeCell ref="P81:R81"/>
    <mergeCell ref="S81:T81"/>
    <mergeCell ref="U81:Y81"/>
    <mergeCell ref="Z81:AA81"/>
    <mergeCell ref="AB81:AC81"/>
    <mergeCell ref="AD81:AE81"/>
  </mergeCells>
  <pageMargins left="0.15748031496062992" right="0.15748031496062992" top="0.23622047244094491" bottom="0.27559055118110237" header="0.31496062992125984" footer="0.31496062992125984"/>
  <pageSetup paperSize="9" scale="53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9"/>
  <sheetViews>
    <sheetView zoomScale="90" zoomScaleNormal="90" workbookViewId="0">
      <selection activeCell="J19" sqref="J19"/>
    </sheetView>
  </sheetViews>
  <sheetFormatPr defaultRowHeight="20.25" customHeight="1" x14ac:dyDescent="0.2"/>
  <cols>
    <col min="1" max="1" width="15.42578125" style="214" customWidth="1"/>
    <col min="2" max="3" width="7.7109375" style="214" customWidth="1"/>
    <col min="4" max="4" width="9.28515625" style="214" customWidth="1"/>
    <col min="5" max="5" width="13.7109375" style="214" customWidth="1"/>
    <col min="6" max="6" width="0.85546875" style="214" customWidth="1"/>
    <col min="7" max="7" width="0.140625" style="214" customWidth="1"/>
    <col min="8" max="8" width="0.5703125" style="214" customWidth="1"/>
    <col min="9" max="9" width="15.7109375" style="214" customWidth="1"/>
    <col min="10" max="10" width="16" style="214" customWidth="1"/>
    <col min="11" max="11" width="14.140625" style="214" customWidth="1"/>
    <col min="12" max="12" width="1.140625" style="214" hidden="1" customWidth="1"/>
    <col min="13" max="13" width="15.5703125" style="214" customWidth="1"/>
    <col min="14" max="14" width="13.5703125" style="214" customWidth="1"/>
    <col min="15" max="15" width="2.85546875" style="214" customWidth="1"/>
    <col min="16" max="16" width="9.5703125" style="214" customWidth="1"/>
    <col min="17" max="17" width="0.28515625" style="214" customWidth="1"/>
    <col min="18" max="18" width="6.42578125" style="214" customWidth="1"/>
    <col min="19" max="19" width="15" style="214" customWidth="1"/>
    <col min="20" max="20" width="13.5703125" style="214" customWidth="1"/>
    <col min="21" max="21" width="15.140625" style="214" customWidth="1"/>
    <col min="22" max="22" width="16.28515625" style="214" customWidth="1"/>
    <col min="23" max="23" width="14.28515625" style="214" customWidth="1"/>
    <col min="24" max="24" width="14.85546875" style="214" customWidth="1"/>
    <col min="25" max="25" width="14.5703125" style="214" customWidth="1"/>
    <col min="26" max="26" width="14.28515625" style="214" customWidth="1"/>
    <col min="27" max="27" width="16.5703125" style="214" customWidth="1"/>
    <col min="28" max="28" width="15.140625" style="214" customWidth="1"/>
    <col min="29" max="29" width="17" style="214" customWidth="1"/>
    <col min="30" max="16384" width="9.140625" style="214"/>
  </cols>
  <sheetData>
    <row r="1" spans="1:29" ht="18" customHeight="1" x14ac:dyDescent="0.2">
      <c r="A1" s="301" t="s">
        <v>268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</row>
    <row r="2" spans="1:29" ht="18" customHeight="1" x14ac:dyDescent="0.2">
      <c r="A2" s="301" t="s">
        <v>484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</row>
    <row r="3" spans="1:29" ht="18" customHeight="1" x14ac:dyDescent="0.2">
      <c r="A3" s="302" t="s">
        <v>485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</row>
    <row r="4" spans="1:29" ht="0" hidden="1" customHeight="1" x14ac:dyDescent="0.2"/>
    <row r="5" spans="1:29" ht="38.25" x14ac:dyDescent="0.2">
      <c r="A5" s="196"/>
      <c r="B5" s="197"/>
      <c r="C5" s="197"/>
      <c r="D5" s="197"/>
      <c r="E5" s="197"/>
      <c r="F5" s="197"/>
      <c r="G5" s="197"/>
      <c r="H5" s="198"/>
      <c r="I5" s="400" t="s">
        <v>167</v>
      </c>
      <c r="J5" s="408"/>
      <c r="K5" s="400" t="s">
        <v>168</v>
      </c>
      <c r="L5" s="412"/>
      <c r="M5" s="408"/>
      <c r="N5" s="400" t="s">
        <v>169</v>
      </c>
      <c r="O5" s="412"/>
      <c r="P5" s="412"/>
      <c r="Q5" s="412"/>
      <c r="R5" s="408"/>
      <c r="S5" s="223" t="s">
        <v>216</v>
      </c>
      <c r="T5" s="223" t="s">
        <v>217</v>
      </c>
      <c r="U5" s="400" t="s">
        <v>170</v>
      </c>
      <c r="V5" s="408"/>
      <c r="W5" s="223" t="s">
        <v>218</v>
      </c>
      <c r="X5" s="400" t="s">
        <v>171</v>
      </c>
      <c r="Y5" s="408"/>
      <c r="Z5" s="223" t="s">
        <v>219</v>
      </c>
      <c r="AA5" s="223" t="s">
        <v>172</v>
      </c>
      <c r="AB5" s="223" t="s">
        <v>173</v>
      </c>
      <c r="AC5" s="303" t="s">
        <v>174</v>
      </c>
    </row>
    <row r="6" spans="1:29" ht="17.25" customHeight="1" x14ac:dyDescent="0.2">
      <c r="A6" s="199"/>
      <c r="B6" s="222"/>
      <c r="C6" s="222"/>
      <c r="D6" s="222"/>
      <c r="E6" s="222"/>
      <c r="F6" s="222"/>
      <c r="G6" s="222"/>
      <c r="H6" s="200"/>
      <c r="I6" s="402" t="s">
        <v>427</v>
      </c>
      <c r="J6" s="404"/>
      <c r="K6" s="402" t="s">
        <v>428</v>
      </c>
      <c r="L6" s="407"/>
      <c r="M6" s="404"/>
      <c r="N6" s="402" t="s">
        <v>429</v>
      </c>
      <c r="O6" s="407"/>
      <c r="P6" s="407"/>
      <c r="Q6" s="407"/>
      <c r="R6" s="404"/>
      <c r="S6" s="402" t="s">
        <v>486</v>
      </c>
      <c r="T6" s="402" t="s">
        <v>487</v>
      </c>
      <c r="U6" s="402" t="s">
        <v>430</v>
      </c>
      <c r="V6" s="404"/>
      <c r="W6" s="402" t="s">
        <v>488</v>
      </c>
      <c r="X6" s="402" t="s">
        <v>431</v>
      </c>
      <c r="Y6" s="404"/>
      <c r="Z6" s="402" t="s">
        <v>489</v>
      </c>
      <c r="AA6" s="402" t="s">
        <v>432</v>
      </c>
      <c r="AB6" s="402" t="s">
        <v>433</v>
      </c>
      <c r="AC6" s="403"/>
    </row>
    <row r="7" spans="1:29" ht="7.5" customHeight="1" x14ac:dyDescent="0.2">
      <c r="A7" s="199"/>
      <c r="B7" s="222"/>
      <c r="C7" s="222"/>
      <c r="D7" s="222"/>
      <c r="E7" s="413" t="s">
        <v>434</v>
      </c>
      <c r="F7" s="414"/>
      <c r="G7" s="414"/>
      <c r="H7" s="200"/>
      <c r="I7" s="406"/>
      <c r="J7" s="389"/>
      <c r="K7" s="406"/>
      <c r="L7" s="388"/>
      <c r="M7" s="389"/>
      <c r="N7" s="406"/>
      <c r="O7" s="388"/>
      <c r="P7" s="388"/>
      <c r="Q7" s="388"/>
      <c r="R7" s="389"/>
      <c r="S7" s="381"/>
      <c r="T7" s="381"/>
      <c r="U7" s="406"/>
      <c r="V7" s="389"/>
      <c r="W7" s="381"/>
      <c r="X7" s="406"/>
      <c r="Y7" s="389"/>
      <c r="Z7" s="381"/>
      <c r="AA7" s="381"/>
      <c r="AB7" s="381"/>
      <c r="AC7" s="403"/>
    </row>
    <row r="8" spans="1:29" ht="14.25" x14ac:dyDescent="0.2">
      <c r="A8" s="199"/>
      <c r="B8" s="222"/>
      <c r="C8" s="222"/>
      <c r="D8" s="222"/>
      <c r="E8" s="414"/>
      <c r="F8" s="414"/>
      <c r="G8" s="414"/>
      <c r="H8" s="200"/>
      <c r="I8" s="400" t="s">
        <v>175</v>
      </c>
      <c r="J8" s="400" t="s">
        <v>176</v>
      </c>
      <c r="K8" s="400" t="s">
        <v>177</v>
      </c>
      <c r="L8" s="386"/>
      <c r="M8" s="400" t="s">
        <v>178</v>
      </c>
      <c r="N8" s="400" t="s">
        <v>179</v>
      </c>
      <c r="O8" s="386"/>
      <c r="P8" s="400" t="s">
        <v>180</v>
      </c>
      <c r="Q8" s="385"/>
      <c r="R8" s="386"/>
      <c r="S8" s="400" t="s">
        <v>220</v>
      </c>
      <c r="T8" s="400" t="s">
        <v>221</v>
      </c>
      <c r="U8" s="400" t="s">
        <v>181</v>
      </c>
      <c r="V8" s="400" t="s">
        <v>182</v>
      </c>
      <c r="W8" s="400" t="s">
        <v>222</v>
      </c>
      <c r="X8" s="400" t="s">
        <v>183</v>
      </c>
      <c r="Y8" s="400" t="s">
        <v>223</v>
      </c>
      <c r="Z8" s="400" t="s">
        <v>224</v>
      </c>
      <c r="AA8" s="400" t="s">
        <v>184</v>
      </c>
      <c r="AB8" s="400" t="s">
        <v>3</v>
      </c>
      <c r="AC8" s="403"/>
    </row>
    <row r="9" spans="1:29" ht="21.75" customHeight="1" x14ac:dyDescent="0.2">
      <c r="A9" s="199"/>
      <c r="B9" s="222"/>
      <c r="C9" s="222"/>
      <c r="D9" s="222"/>
      <c r="E9" s="222"/>
      <c r="F9" s="222"/>
      <c r="G9" s="222"/>
      <c r="H9" s="200"/>
      <c r="I9" s="401"/>
      <c r="J9" s="401"/>
      <c r="K9" s="409"/>
      <c r="L9" s="410"/>
      <c r="M9" s="401"/>
      <c r="N9" s="409"/>
      <c r="O9" s="410"/>
      <c r="P9" s="409"/>
      <c r="Q9" s="411"/>
      <c r="R9" s="410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3"/>
    </row>
    <row r="10" spans="1:29" ht="5.25" customHeight="1" x14ac:dyDescent="0.2">
      <c r="A10" s="199"/>
      <c r="B10" s="222"/>
      <c r="C10" s="222"/>
      <c r="D10" s="222"/>
      <c r="E10" s="222"/>
      <c r="F10" s="222"/>
      <c r="G10" s="222"/>
      <c r="H10" s="200"/>
      <c r="I10" s="402" t="s">
        <v>436</v>
      </c>
      <c r="J10" s="402" t="s">
        <v>437</v>
      </c>
      <c r="K10" s="402" t="s">
        <v>438</v>
      </c>
      <c r="L10" s="404"/>
      <c r="M10" s="402" t="s">
        <v>439</v>
      </c>
      <c r="N10" s="402" t="s">
        <v>440</v>
      </c>
      <c r="O10" s="404"/>
      <c r="P10" s="402" t="s">
        <v>441</v>
      </c>
      <c r="Q10" s="407"/>
      <c r="R10" s="404"/>
      <c r="S10" s="402" t="s">
        <v>490</v>
      </c>
      <c r="T10" s="402" t="s">
        <v>491</v>
      </c>
      <c r="U10" s="402" t="s">
        <v>442</v>
      </c>
      <c r="V10" s="402" t="s">
        <v>443</v>
      </c>
      <c r="W10" s="402" t="s">
        <v>492</v>
      </c>
      <c r="X10" s="402" t="s">
        <v>493</v>
      </c>
      <c r="Y10" s="402" t="s">
        <v>444</v>
      </c>
      <c r="Z10" s="402" t="s">
        <v>494</v>
      </c>
      <c r="AA10" s="402" t="s">
        <v>445</v>
      </c>
      <c r="AB10" s="402" t="s">
        <v>446</v>
      </c>
      <c r="AC10" s="403"/>
    </row>
    <row r="11" spans="1:29" ht="14.25" x14ac:dyDescent="0.2">
      <c r="A11" s="415" t="s">
        <v>435</v>
      </c>
      <c r="B11" s="414"/>
      <c r="C11" s="222"/>
      <c r="D11" s="222"/>
      <c r="E11" s="222"/>
      <c r="F11" s="222"/>
      <c r="G11" s="222"/>
      <c r="H11" s="200"/>
      <c r="I11" s="403"/>
      <c r="J11" s="403"/>
      <c r="K11" s="405"/>
      <c r="L11" s="395"/>
      <c r="M11" s="403"/>
      <c r="N11" s="405"/>
      <c r="O11" s="395"/>
      <c r="P11" s="405"/>
      <c r="Q11" s="300"/>
      <c r="R11" s="395"/>
      <c r="S11" s="403"/>
      <c r="T11" s="403"/>
      <c r="U11" s="403"/>
      <c r="V11" s="403"/>
      <c r="W11" s="403"/>
      <c r="X11" s="403"/>
      <c r="Y11" s="403"/>
      <c r="Z11" s="403"/>
      <c r="AA11" s="403"/>
      <c r="AB11" s="403"/>
      <c r="AC11" s="403"/>
    </row>
    <row r="12" spans="1:29" ht="8.25" customHeight="1" x14ac:dyDescent="0.2">
      <c r="A12" s="217"/>
      <c r="B12" s="218"/>
      <c r="C12" s="218"/>
      <c r="D12" s="218"/>
      <c r="E12" s="218"/>
      <c r="F12" s="218"/>
      <c r="G12" s="218"/>
      <c r="H12" s="201"/>
      <c r="I12" s="381"/>
      <c r="J12" s="381"/>
      <c r="K12" s="406"/>
      <c r="L12" s="389"/>
      <c r="M12" s="381"/>
      <c r="N12" s="406"/>
      <c r="O12" s="389"/>
      <c r="P12" s="406"/>
      <c r="Q12" s="388"/>
      <c r="R12" s="389"/>
      <c r="S12" s="381"/>
      <c r="T12" s="381"/>
      <c r="U12" s="381"/>
      <c r="V12" s="381"/>
      <c r="W12" s="381"/>
      <c r="X12" s="381"/>
      <c r="Y12" s="381"/>
      <c r="Z12" s="381"/>
      <c r="AA12" s="381"/>
      <c r="AB12" s="381"/>
      <c r="AC12" s="381"/>
    </row>
    <row r="13" spans="1:29" ht="21" customHeight="1" x14ac:dyDescent="0.2">
      <c r="A13" s="391" t="s">
        <v>3</v>
      </c>
      <c r="B13" s="391" t="s">
        <v>186</v>
      </c>
      <c r="C13" s="386"/>
      <c r="D13" s="391" t="s">
        <v>185</v>
      </c>
      <c r="E13" s="296"/>
      <c r="F13" s="296"/>
      <c r="G13" s="296"/>
      <c r="H13" s="297"/>
      <c r="I13" s="215">
        <v>0</v>
      </c>
      <c r="J13" s="215">
        <v>0</v>
      </c>
      <c r="K13" s="396">
        <v>0</v>
      </c>
      <c r="L13" s="297"/>
      <c r="M13" s="215">
        <v>0</v>
      </c>
      <c r="N13" s="396">
        <v>0</v>
      </c>
      <c r="O13" s="297"/>
      <c r="P13" s="396">
        <v>0</v>
      </c>
      <c r="Q13" s="296"/>
      <c r="R13" s="297"/>
      <c r="S13" s="215">
        <v>0</v>
      </c>
      <c r="T13" s="215">
        <v>0</v>
      </c>
      <c r="U13" s="215">
        <v>0</v>
      </c>
      <c r="V13" s="215">
        <v>0</v>
      </c>
      <c r="W13" s="215">
        <v>0</v>
      </c>
      <c r="X13" s="215">
        <v>0</v>
      </c>
      <c r="Y13" s="215">
        <v>0</v>
      </c>
      <c r="Z13" s="215">
        <v>0</v>
      </c>
      <c r="AA13" s="215">
        <v>0</v>
      </c>
      <c r="AB13" s="215">
        <v>81874</v>
      </c>
      <c r="AC13" s="215">
        <v>81874</v>
      </c>
    </row>
    <row r="14" spans="1:29" ht="21" customHeight="1" x14ac:dyDescent="0.2">
      <c r="A14" s="392"/>
      <c r="B14" s="394"/>
      <c r="C14" s="395"/>
      <c r="D14" s="391" t="s">
        <v>191</v>
      </c>
      <c r="E14" s="296"/>
      <c r="F14" s="296"/>
      <c r="G14" s="296"/>
      <c r="H14" s="297"/>
      <c r="I14" s="215">
        <v>0</v>
      </c>
      <c r="J14" s="215">
        <v>0</v>
      </c>
      <c r="K14" s="396">
        <v>0</v>
      </c>
      <c r="L14" s="297"/>
      <c r="M14" s="215">
        <v>0</v>
      </c>
      <c r="N14" s="396">
        <v>0</v>
      </c>
      <c r="O14" s="297"/>
      <c r="P14" s="396">
        <v>0</v>
      </c>
      <c r="Q14" s="296"/>
      <c r="R14" s="297"/>
      <c r="S14" s="215">
        <v>0</v>
      </c>
      <c r="T14" s="215">
        <v>0</v>
      </c>
      <c r="U14" s="215">
        <v>0</v>
      </c>
      <c r="V14" s="215">
        <v>0</v>
      </c>
      <c r="W14" s="215">
        <v>0</v>
      </c>
      <c r="X14" s="215">
        <v>0</v>
      </c>
      <c r="Y14" s="215">
        <v>0</v>
      </c>
      <c r="Z14" s="215">
        <v>0</v>
      </c>
      <c r="AA14" s="215">
        <v>0</v>
      </c>
      <c r="AB14" s="215">
        <v>68000</v>
      </c>
      <c r="AC14" s="215">
        <v>68000</v>
      </c>
    </row>
    <row r="15" spans="1:29" ht="21" customHeight="1" x14ac:dyDescent="0.2">
      <c r="A15" s="392"/>
      <c r="B15" s="394"/>
      <c r="C15" s="395"/>
      <c r="D15" s="391" t="s">
        <v>225</v>
      </c>
      <c r="E15" s="296"/>
      <c r="F15" s="296"/>
      <c r="G15" s="296"/>
      <c r="H15" s="297"/>
      <c r="I15" s="215">
        <v>0</v>
      </c>
      <c r="J15" s="215">
        <v>0</v>
      </c>
      <c r="K15" s="396">
        <v>0</v>
      </c>
      <c r="L15" s="297"/>
      <c r="M15" s="215">
        <v>0</v>
      </c>
      <c r="N15" s="396">
        <v>0</v>
      </c>
      <c r="O15" s="297"/>
      <c r="P15" s="396">
        <v>0</v>
      </c>
      <c r="Q15" s="296"/>
      <c r="R15" s="297"/>
      <c r="S15" s="215">
        <v>0</v>
      </c>
      <c r="T15" s="215">
        <v>0</v>
      </c>
      <c r="U15" s="215">
        <v>0</v>
      </c>
      <c r="V15" s="215">
        <v>0</v>
      </c>
      <c r="W15" s="215">
        <v>0</v>
      </c>
      <c r="X15" s="215">
        <v>0</v>
      </c>
      <c r="Y15" s="215">
        <v>0</v>
      </c>
      <c r="Z15" s="215">
        <v>0</v>
      </c>
      <c r="AA15" s="215">
        <v>0</v>
      </c>
      <c r="AB15" s="215">
        <v>800016</v>
      </c>
      <c r="AC15" s="215">
        <v>800016</v>
      </c>
    </row>
    <row r="16" spans="1:29" ht="21" customHeight="1" x14ac:dyDescent="0.2">
      <c r="A16" s="392"/>
      <c r="B16" s="394"/>
      <c r="C16" s="395"/>
      <c r="D16" s="391" t="s">
        <v>226</v>
      </c>
      <c r="E16" s="296"/>
      <c r="F16" s="296"/>
      <c r="G16" s="296"/>
      <c r="H16" s="297"/>
      <c r="I16" s="215">
        <v>0</v>
      </c>
      <c r="J16" s="215">
        <v>0</v>
      </c>
      <c r="K16" s="396">
        <v>0</v>
      </c>
      <c r="L16" s="297"/>
      <c r="M16" s="215">
        <v>0</v>
      </c>
      <c r="N16" s="396">
        <v>0</v>
      </c>
      <c r="O16" s="297"/>
      <c r="P16" s="396">
        <v>0</v>
      </c>
      <c r="Q16" s="296"/>
      <c r="R16" s="297"/>
      <c r="S16" s="215">
        <v>0</v>
      </c>
      <c r="T16" s="215">
        <v>0</v>
      </c>
      <c r="U16" s="215">
        <v>0</v>
      </c>
      <c r="V16" s="215">
        <v>0</v>
      </c>
      <c r="W16" s="215">
        <v>0</v>
      </c>
      <c r="X16" s="215">
        <v>0</v>
      </c>
      <c r="Y16" s="215">
        <v>0</v>
      </c>
      <c r="Z16" s="215">
        <v>0</v>
      </c>
      <c r="AA16" s="215">
        <v>0</v>
      </c>
      <c r="AB16" s="215">
        <v>35000</v>
      </c>
      <c r="AC16" s="215">
        <v>35000</v>
      </c>
    </row>
    <row r="17" spans="1:29" ht="21" customHeight="1" x14ac:dyDescent="0.2">
      <c r="A17" s="392"/>
      <c r="B17" s="387"/>
      <c r="C17" s="389"/>
      <c r="D17" s="397" t="s">
        <v>227</v>
      </c>
      <c r="E17" s="296"/>
      <c r="F17" s="296"/>
      <c r="G17" s="296"/>
      <c r="H17" s="297"/>
      <c r="I17" s="216">
        <v>0</v>
      </c>
      <c r="J17" s="216">
        <v>0</v>
      </c>
      <c r="K17" s="398">
        <v>0</v>
      </c>
      <c r="L17" s="297"/>
      <c r="M17" s="216">
        <v>0</v>
      </c>
      <c r="N17" s="398">
        <v>0</v>
      </c>
      <c r="O17" s="297"/>
      <c r="P17" s="398">
        <v>0</v>
      </c>
      <c r="Q17" s="296"/>
      <c r="R17" s="297"/>
      <c r="S17" s="216">
        <v>0</v>
      </c>
      <c r="T17" s="216">
        <v>0</v>
      </c>
      <c r="U17" s="216">
        <v>0</v>
      </c>
      <c r="V17" s="216">
        <v>0</v>
      </c>
      <c r="W17" s="216">
        <v>0</v>
      </c>
      <c r="X17" s="216">
        <v>0</v>
      </c>
      <c r="Y17" s="216">
        <v>0</v>
      </c>
      <c r="Z17" s="216">
        <v>0</v>
      </c>
      <c r="AA17" s="216">
        <v>0</v>
      </c>
      <c r="AB17" s="216">
        <v>984890</v>
      </c>
      <c r="AC17" s="216">
        <v>984890</v>
      </c>
    </row>
    <row r="18" spans="1:29" ht="21" customHeight="1" x14ac:dyDescent="0.2">
      <c r="A18" s="392"/>
      <c r="B18" s="391" t="s">
        <v>188</v>
      </c>
      <c r="C18" s="386"/>
      <c r="D18" s="391" t="s">
        <v>185</v>
      </c>
      <c r="E18" s="296"/>
      <c r="F18" s="296"/>
      <c r="G18" s="296"/>
      <c r="H18" s="297"/>
      <c r="I18" s="215">
        <v>0</v>
      </c>
      <c r="J18" s="215">
        <v>0</v>
      </c>
      <c r="K18" s="396">
        <v>0</v>
      </c>
      <c r="L18" s="297"/>
      <c r="M18" s="215">
        <v>0</v>
      </c>
      <c r="N18" s="396">
        <v>0</v>
      </c>
      <c r="O18" s="297"/>
      <c r="P18" s="396">
        <v>0</v>
      </c>
      <c r="Q18" s="296"/>
      <c r="R18" s="297"/>
      <c r="S18" s="215">
        <v>0</v>
      </c>
      <c r="T18" s="215">
        <v>0</v>
      </c>
      <c r="U18" s="215">
        <v>0</v>
      </c>
      <c r="V18" s="215">
        <v>0</v>
      </c>
      <c r="W18" s="215">
        <v>0</v>
      </c>
      <c r="X18" s="215">
        <v>0</v>
      </c>
      <c r="Y18" s="215">
        <v>0</v>
      </c>
      <c r="Z18" s="215">
        <v>0</v>
      </c>
      <c r="AA18" s="215">
        <v>0</v>
      </c>
      <c r="AB18" s="215">
        <v>7772</v>
      </c>
      <c r="AC18" s="215">
        <v>7772</v>
      </c>
    </row>
    <row r="19" spans="1:29" ht="21" customHeight="1" x14ac:dyDescent="0.2">
      <c r="A19" s="392"/>
      <c r="B19" s="394"/>
      <c r="C19" s="395"/>
      <c r="D19" s="391" t="s">
        <v>189</v>
      </c>
      <c r="E19" s="296"/>
      <c r="F19" s="296"/>
      <c r="G19" s="296"/>
      <c r="H19" s="297"/>
      <c r="I19" s="215">
        <v>0</v>
      </c>
      <c r="J19" s="215">
        <v>0</v>
      </c>
      <c r="K19" s="396">
        <v>0</v>
      </c>
      <c r="L19" s="297"/>
      <c r="M19" s="215">
        <v>0</v>
      </c>
      <c r="N19" s="396">
        <v>0</v>
      </c>
      <c r="O19" s="297"/>
      <c r="P19" s="396">
        <v>0</v>
      </c>
      <c r="Q19" s="296"/>
      <c r="R19" s="297"/>
      <c r="S19" s="215">
        <v>0</v>
      </c>
      <c r="T19" s="215">
        <v>0</v>
      </c>
      <c r="U19" s="215">
        <v>0</v>
      </c>
      <c r="V19" s="215">
        <v>0</v>
      </c>
      <c r="W19" s="215">
        <v>0</v>
      </c>
      <c r="X19" s="215">
        <v>0</v>
      </c>
      <c r="Y19" s="215">
        <v>0</v>
      </c>
      <c r="Z19" s="215">
        <v>0</v>
      </c>
      <c r="AA19" s="215">
        <v>0</v>
      </c>
      <c r="AB19" s="215">
        <v>730700</v>
      </c>
      <c r="AC19" s="215">
        <v>730700</v>
      </c>
    </row>
    <row r="20" spans="1:29" ht="21" customHeight="1" x14ac:dyDescent="0.2">
      <c r="A20" s="392"/>
      <c r="B20" s="394"/>
      <c r="C20" s="395"/>
      <c r="D20" s="391" t="s">
        <v>190</v>
      </c>
      <c r="E20" s="296"/>
      <c r="F20" s="296"/>
      <c r="G20" s="296"/>
      <c r="H20" s="297"/>
      <c r="I20" s="215">
        <v>0</v>
      </c>
      <c r="J20" s="215">
        <v>0</v>
      </c>
      <c r="K20" s="396">
        <v>0</v>
      </c>
      <c r="L20" s="297"/>
      <c r="M20" s="215">
        <v>0</v>
      </c>
      <c r="N20" s="396">
        <v>0</v>
      </c>
      <c r="O20" s="297"/>
      <c r="P20" s="396">
        <v>0</v>
      </c>
      <c r="Q20" s="296"/>
      <c r="R20" s="297"/>
      <c r="S20" s="215">
        <v>0</v>
      </c>
      <c r="T20" s="215">
        <v>0</v>
      </c>
      <c r="U20" s="215">
        <v>0</v>
      </c>
      <c r="V20" s="215">
        <v>0</v>
      </c>
      <c r="W20" s="215">
        <v>0</v>
      </c>
      <c r="X20" s="215">
        <v>0</v>
      </c>
      <c r="Y20" s="215">
        <v>0</v>
      </c>
      <c r="Z20" s="215">
        <v>0</v>
      </c>
      <c r="AA20" s="215">
        <v>0</v>
      </c>
      <c r="AB20" s="215">
        <v>195200</v>
      </c>
      <c r="AC20" s="215">
        <v>195200</v>
      </c>
    </row>
    <row r="21" spans="1:29" ht="21" customHeight="1" x14ac:dyDescent="0.2">
      <c r="A21" s="392"/>
      <c r="B21" s="387"/>
      <c r="C21" s="389"/>
      <c r="D21" s="397" t="s">
        <v>228</v>
      </c>
      <c r="E21" s="296"/>
      <c r="F21" s="296"/>
      <c r="G21" s="296"/>
      <c r="H21" s="297"/>
      <c r="I21" s="216">
        <v>0</v>
      </c>
      <c r="J21" s="216">
        <v>0</v>
      </c>
      <c r="K21" s="398">
        <v>0</v>
      </c>
      <c r="L21" s="297"/>
      <c r="M21" s="216">
        <v>0</v>
      </c>
      <c r="N21" s="398">
        <v>0</v>
      </c>
      <c r="O21" s="297"/>
      <c r="P21" s="398">
        <v>0</v>
      </c>
      <c r="Q21" s="296"/>
      <c r="R21" s="297"/>
      <c r="S21" s="216">
        <v>0</v>
      </c>
      <c r="T21" s="216">
        <v>0</v>
      </c>
      <c r="U21" s="216">
        <v>0</v>
      </c>
      <c r="V21" s="216">
        <v>0</v>
      </c>
      <c r="W21" s="216">
        <v>0</v>
      </c>
      <c r="X21" s="216">
        <v>0</v>
      </c>
      <c r="Y21" s="216">
        <v>0</v>
      </c>
      <c r="Z21" s="216">
        <v>0</v>
      </c>
      <c r="AA21" s="216">
        <v>0</v>
      </c>
      <c r="AB21" s="216">
        <v>933672</v>
      </c>
      <c r="AC21" s="216">
        <v>933672</v>
      </c>
    </row>
    <row r="22" spans="1:29" ht="21" customHeight="1" x14ac:dyDescent="0.2">
      <c r="A22" s="393"/>
      <c r="B22" s="399" t="s">
        <v>229</v>
      </c>
      <c r="C22" s="296"/>
      <c r="D22" s="296"/>
      <c r="E22" s="296"/>
      <c r="F22" s="296"/>
      <c r="G22" s="296"/>
      <c r="H22" s="297"/>
      <c r="I22" s="219">
        <v>0</v>
      </c>
      <c r="J22" s="219">
        <v>0</v>
      </c>
      <c r="K22" s="390">
        <v>0</v>
      </c>
      <c r="L22" s="297"/>
      <c r="M22" s="219">
        <v>0</v>
      </c>
      <c r="N22" s="390">
        <v>0</v>
      </c>
      <c r="O22" s="297"/>
      <c r="P22" s="390">
        <v>0</v>
      </c>
      <c r="Q22" s="296"/>
      <c r="R22" s="297"/>
      <c r="S22" s="219">
        <v>0</v>
      </c>
      <c r="T22" s="219">
        <v>0</v>
      </c>
      <c r="U22" s="219">
        <v>0</v>
      </c>
      <c r="V22" s="219">
        <v>0</v>
      </c>
      <c r="W22" s="219">
        <v>0</v>
      </c>
      <c r="X22" s="219">
        <v>0</v>
      </c>
      <c r="Y22" s="219">
        <v>0</v>
      </c>
      <c r="Z22" s="219">
        <v>0</v>
      </c>
      <c r="AA22" s="219">
        <v>0</v>
      </c>
      <c r="AB22" s="219">
        <v>1918562</v>
      </c>
      <c r="AC22" s="219">
        <v>1918562</v>
      </c>
    </row>
    <row r="23" spans="1:29" ht="21" customHeight="1" x14ac:dyDescent="0.2">
      <c r="A23" s="391" t="s">
        <v>93</v>
      </c>
      <c r="B23" s="391" t="s">
        <v>186</v>
      </c>
      <c r="C23" s="386"/>
      <c r="D23" s="391" t="s">
        <v>193</v>
      </c>
      <c r="E23" s="296"/>
      <c r="F23" s="296"/>
      <c r="G23" s="296"/>
      <c r="H23" s="297"/>
      <c r="I23" s="215">
        <v>342720</v>
      </c>
      <c r="J23" s="215">
        <v>0</v>
      </c>
      <c r="K23" s="396">
        <v>0</v>
      </c>
      <c r="L23" s="297"/>
      <c r="M23" s="215">
        <v>0</v>
      </c>
      <c r="N23" s="396">
        <v>0</v>
      </c>
      <c r="O23" s="297"/>
      <c r="P23" s="396">
        <v>0</v>
      </c>
      <c r="Q23" s="296"/>
      <c r="R23" s="297"/>
      <c r="S23" s="215">
        <v>0</v>
      </c>
      <c r="T23" s="215">
        <v>0</v>
      </c>
      <c r="U23" s="215">
        <v>0</v>
      </c>
      <c r="V23" s="215">
        <v>0</v>
      </c>
      <c r="W23" s="215">
        <v>0</v>
      </c>
      <c r="X23" s="215">
        <v>0</v>
      </c>
      <c r="Y23" s="215">
        <v>0</v>
      </c>
      <c r="Z23" s="215">
        <v>0</v>
      </c>
      <c r="AA23" s="215">
        <v>0</v>
      </c>
      <c r="AB23" s="215">
        <v>0</v>
      </c>
      <c r="AC23" s="215">
        <v>342720</v>
      </c>
    </row>
    <row r="24" spans="1:29" ht="21" customHeight="1" x14ac:dyDescent="0.2">
      <c r="A24" s="392"/>
      <c r="B24" s="394"/>
      <c r="C24" s="395"/>
      <c r="D24" s="391" t="s">
        <v>194</v>
      </c>
      <c r="E24" s="296"/>
      <c r="F24" s="296"/>
      <c r="G24" s="296"/>
      <c r="H24" s="297"/>
      <c r="I24" s="215">
        <v>28080</v>
      </c>
      <c r="J24" s="215">
        <v>0</v>
      </c>
      <c r="K24" s="396">
        <v>0</v>
      </c>
      <c r="L24" s="297"/>
      <c r="M24" s="215">
        <v>0</v>
      </c>
      <c r="N24" s="396">
        <v>0</v>
      </c>
      <c r="O24" s="297"/>
      <c r="P24" s="396">
        <v>0</v>
      </c>
      <c r="Q24" s="296"/>
      <c r="R24" s="297"/>
      <c r="S24" s="215">
        <v>0</v>
      </c>
      <c r="T24" s="215">
        <v>0</v>
      </c>
      <c r="U24" s="215">
        <v>0</v>
      </c>
      <c r="V24" s="215">
        <v>0</v>
      </c>
      <c r="W24" s="215">
        <v>0</v>
      </c>
      <c r="X24" s="215">
        <v>0</v>
      </c>
      <c r="Y24" s="215">
        <v>0</v>
      </c>
      <c r="Z24" s="215">
        <v>0</v>
      </c>
      <c r="AA24" s="215">
        <v>0</v>
      </c>
      <c r="AB24" s="215">
        <v>0</v>
      </c>
      <c r="AC24" s="215">
        <v>28080</v>
      </c>
    </row>
    <row r="25" spans="1:29" ht="21" customHeight="1" x14ac:dyDescent="0.2">
      <c r="A25" s="392"/>
      <c r="B25" s="394"/>
      <c r="C25" s="395"/>
      <c r="D25" s="391" t="s">
        <v>195</v>
      </c>
      <c r="E25" s="296"/>
      <c r="F25" s="296"/>
      <c r="G25" s="296"/>
      <c r="H25" s="297"/>
      <c r="I25" s="215">
        <v>28080</v>
      </c>
      <c r="J25" s="215">
        <v>0</v>
      </c>
      <c r="K25" s="396">
        <v>0</v>
      </c>
      <c r="L25" s="297"/>
      <c r="M25" s="215">
        <v>0</v>
      </c>
      <c r="N25" s="396">
        <v>0</v>
      </c>
      <c r="O25" s="297"/>
      <c r="P25" s="396">
        <v>0</v>
      </c>
      <c r="Q25" s="296"/>
      <c r="R25" s="297"/>
      <c r="S25" s="215">
        <v>0</v>
      </c>
      <c r="T25" s="215">
        <v>0</v>
      </c>
      <c r="U25" s="215">
        <v>0</v>
      </c>
      <c r="V25" s="215">
        <v>0</v>
      </c>
      <c r="W25" s="215">
        <v>0</v>
      </c>
      <c r="X25" s="215">
        <v>0</v>
      </c>
      <c r="Y25" s="215">
        <v>0</v>
      </c>
      <c r="Z25" s="215">
        <v>0</v>
      </c>
      <c r="AA25" s="215">
        <v>0</v>
      </c>
      <c r="AB25" s="215">
        <v>0</v>
      </c>
      <c r="AC25" s="215">
        <v>28080</v>
      </c>
    </row>
    <row r="26" spans="1:29" ht="21" customHeight="1" x14ac:dyDescent="0.2">
      <c r="A26" s="392"/>
      <c r="B26" s="394"/>
      <c r="C26" s="395"/>
      <c r="D26" s="391" t="s">
        <v>196</v>
      </c>
      <c r="E26" s="296"/>
      <c r="F26" s="296"/>
      <c r="G26" s="296"/>
      <c r="H26" s="297"/>
      <c r="I26" s="215">
        <v>57600</v>
      </c>
      <c r="J26" s="215">
        <v>0</v>
      </c>
      <c r="K26" s="396">
        <v>0</v>
      </c>
      <c r="L26" s="297"/>
      <c r="M26" s="215">
        <v>0</v>
      </c>
      <c r="N26" s="396">
        <v>0</v>
      </c>
      <c r="O26" s="297"/>
      <c r="P26" s="396">
        <v>0</v>
      </c>
      <c r="Q26" s="296"/>
      <c r="R26" s="297"/>
      <c r="S26" s="215">
        <v>0</v>
      </c>
      <c r="T26" s="215">
        <v>0</v>
      </c>
      <c r="U26" s="215">
        <v>0</v>
      </c>
      <c r="V26" s="215">
        <v>0</v>
      </c>
      <c r="W26" s="215">
        <v>0</v>
      </c>
      <c r="X26" s="215">
        <v>0</v>
      </c>
      <c r="Y26" s="215">
        <v>0</v>
      </c>
      <c r="Z26" s="215">
        <v>0</v>
      </c>
      <c r="AA26" s="215">
        <v>0</v>
      </c>
      <c r="AB26" s="215">
        <v>0</v>
      </c>
      <c r="AC26" s="215">
        <v>57600</v>
      </c>
    </row>
    <row r="27" spans="1:29" ht="21" customHeight="1" x14ac:dyDescent="0.2">
      <c r="A27" s="392"/>
      <c r="B27" s="394"/>
      <c r="C27" s="395"/>
      <c r="D27" s="391" t="s">
        <v>197</v>
      </c>
      <c r="E27" s="296"/>
      <c r="F27" s="296"/>
      <c r="G27" s="296"/>
      <c r="H27" s="297"/>
      <c r="I27" s="215">
        <v>912000</v>
      </c>
      <c r="J27" s="215">
        <v>0</v>
      </c>
      <c r="K27" s="396">
        <v>0</v>
      </c>
      <c r="L27" s="297"/>
      <c r="M27" s="215">
        <v>0</v>
      </c>
      <c r="N27" s="396">
        <v>0</v>
      </c>
      <c r="O27" s="297"/>
      <c r="P27" s="396">
        <v>0</v>
      </c>
      <c r="Q27" s="296"/>
      <c r="R27" s="297"/>
      <c r="S27" s="215">
        <v>0</v>
      </c>
      <c r="T27" s="215">
        <v>0</v>
      </c>
      <c r="U27" s="215">
        <v>0</v>
      </c>
      <c r="V27" s="215">
        <v>0</v>
      </c>
      <c r="W27" s="215">
        <v>0</v>
      </c>
      <c r="X27" s="215">
        <v>0</v>
      </c>
      <c r="Y27" s="215">
        <v>0</v>
      </c>
      <c r="Z27" s="215">
        <v>0</v>
      </c>
      <c r="AA27" s="215">
        <v>0</v>
      </c>
      <c r="AB27" s="215">
        <v>0</v>
      </c>
      <c r="AC27" s="215">
        <v>912000</v>
      </c>
    </row>
    <row r="28" spans="1:29" ht="21" customHeight="1" x14ac:dyDescent="0.2">
      <c r="A28" s="392"/>
      <c r="B28" s="387"/>
      <c r="C28" s="389"/>
      <c r="D28" s="397" t="s">
        <v>227</v>
      </c>
      <c r="E28" s="296"/>
      <c r="F28" s="296"/>
      <c r="G28" s="296"/>
      <c r="H28" s="297"/>
      <c r="I28" s="216">
        <v>1368480</v>
      </c>
      <c r="J28" s="216">
        <v>0</v>
      </c>
      <c r="K28" s="398">
        <v>0</v>
      </c>
      <c r="L28" s="297"/>
      <c r="M28" s="216">
        <v>0</v>
      </c>
      <c r="N28" s="398">
        <v>0</v>
      </c>
      <c r="O28" s="297"/>
      <c r="P28" s="398">
        <v>0</v>
      </c>
      <c r="Q28" s="296"/>
      <c r="R28" s="297"/>
      <c r="S28" s="216">
        <v>0</v>
      </c>
      <c r="T28" s="216">
        <v>0</v>
      </c>
      <c r="U28" s="216">
        <v>0</v>
      </c>
      <c r="V28" s="216">
        <v>0</v>
      </c>
      <c r="W28" s="216">
        <v>0</v>
      </c>
      <c r="X28" s="216">
        <v>0</v>
      </c>
      <c r="Y28" s="216">
        <v>0</v>
      </c>
      <c r="Z28" s="216">
        <v>0</v>
      </c>
      <c r="AA28" s="216">
        <v>0</v>
      </c>
      <c r="AB28" s="216">
        <v>0</v>
      </c>
      <c r="AC28" s="216">
        <v>1368480</v>
      </c>
    </row>
    <row r="29" spans="1:29" ht="21" customHeight="1" x14ac:dyDescent="0.2">
      <c r="A29" s="393"/>
      <c r="B29" s="399" t="s">
        <v>229</v>
      </c>
      <c r="C29" s="296"/>
      <c r="D29" s="296"/>
      <c r="E29" s="296"/>
      <c r="F29" s="296"/>
      <c r="G29" s="296"/>
      <c r="H29" s="297"/>
      <c r="I29" s="219">
        <v>1368480</v>
      </c>
      <c r="J29" s="219">
        <v>0</v>
      </c>
      <c r="K29" s="390">
        <v>0</v>
      </c>
      <c r="L29" s="297"/>
      <c r="M29" s="219">
        <v>0</v>
      </c>
      <c r="N29" s="390">
        <v>0</v>
      </c>
      <c r="O29" s="297"/>
      <c r="P29" s="390">
        <v>0</v>
      </c>
      <c r="Q29" s="296"/>
      <c r="R29" s="297"/>
      <c r="S29" s="219">
        <v>0</v>
      </c>
      <c r="T29" s="219">
        <v>0</v>
      </c>
      <c r="U29" s="219">
        <v>0</v>
      </c>
      <c r="V29" s="219">
        <v>0</v>
      </c>
      <c r="W29" s="219">
        <v>0</v>
      </c>
      <c r="X29" s="219">
        <v>0</v>
      </c>
      <c r="Y29" s="219">
        <v>0</v>
      </c>
      <c r="Z29" s="219">
        <v>0</v>
      </c>
      <c r="AA29" s="219">
        <v>0</v>
      </c>
      <c r="AB29" s="219">
        <v>0</v>
      </c>
      <c r="AC29" s="219">
        <v>1368480</v>
      </c>
    </row>
    <row r="30" spans="1:29" ht="21" customHeight="1" x14ac:dyDescent="0.2">
      <c r="A30" s="391" t="s">
        <v>94</v>
      </c>
      <c r="B30" s="391" t="s">
        <v>186</v>
      </c>
      <c r="C30" s="386"/>
      <c r="D30" s="391" t="s">
        <v>198</v>
      </c>
      <c r="E30" s="296"/>
      <c r="F30" s="296"/>
      <c r="G30" s="296"/>
      <c r="H30" s="297"/>
      <c r="I30" s="215">
        <v>1470888</v>
      </c>
      <c r="J30" s="215">
        <v>734840</v>
      </c>
      <c r="K30" s="396">
        <v>0</v>
      </c>
      <c r="L30" s="297"/>
      <c r="M30" s="215">
        <v>0</v>
      </c>
      <c r="N30" s="396">
        <v>460380</v>
      </c>
      <c r="O30" s="297"/>
      <c r="P30" s="396">
        <v>0</v>
      </c>
      <c r="Q30" s="296"/>
      <c r="R30" s="297"/>
      <c r="S30" s="215">
        <v>0</v>
      </c>
      <c r="T30" s="215">
        <v>0</v>
      </c>
      <c r="U30" s="215">
        <v>385010</v>
      </c>
      <c r="V30" s="215">
        <v>0</v>
      </c>
      <c r="W30" s="215">
        <v>0</v>
      </c>
      <c r="X30" s="215">
        <v>0</v>
      </c>
      <c r="Y30" s="215">
        <v>0</v>
      </c>
      <c r="Z30" s="215">
        <v>0</v>
      </c>
      <c r="AA30" s="215">
        <v>0</v>
      </c>
      <c r="AB30" s="215">
        <v>0</v>
      </c>
      <c r="AC30" s="215">
        <v>3051118</v>
      </c>
    </row>
    <row r="31" spans="1:29" ht="21" customHeight="1" x14ac:dyDescent="0.2">
      <c r="A31" s="392"/>
      <c r="B31" s="394"/>
      <c r="C31" s="395"/>
      <c r="D31" s="391" t="s">
        <v>199</v>
      </c>
      <c r="E31" s="296"/>
      <c r="F31" s="296"/>
      <c r="G31" s="296"/>
      <c r="H31" s="297"/>
      <c r="I31" s="215">
        <v>117600</v>
      </c>
      <c r="J31" s="215">
        <v>28000</v>
      </c>
      <c r="K31" s="396">
        <v>0</v>
      </c>
      <c r="L31" s="297"/>
      <c r="M31" s="215">
        <v>0</v>
      </c>
      <c r="N31" s="396">
        <v>28000</v>
      </c>
      <c r="O31" s="297"/>
      <c r="P31" s="396">
        <v>0</v>
      </c>
      <c r="Q31" s="296"/>
      <c r="R31" s="297"/>
      <c r="S31" s="215">
        <v>0</v>
      </c>
      <c r="T31" s="215">
        <v>0</v>
      </c>
      <c r="U31" s="215">
        <v>28000</v>
      </c>
      <c r="V31" s="215">
        <v>0</v>
      </c>
      <c r="W31" s="215">
        <v>0</v>
      </c>
      <c r="X31" s="215">
        <v>0</v>
      </c>
      <c r="Y31" s="215">
        <v>0</v>
      </c>
      <c r="Z31" s="215">
        <v>0</v>
      </c>
      <c r="AA31" s="215">
        <v>0</v>
      </c>
      <c r="AB31" s="215">
        <v>0</v>
      </c>
      <c r="AC31" s="215">
        <v>201600</v>
      </c>
    </row>
    <row r="32" spans="1:29" ht="21" customHeight="1" x14ac:dyDescent="0.2">
      <c r="A32" s="392"/>
      <c r="B32" s="394"/>
      <c r="C32" s="395"/>
      <c r="D32" s="391" t="s">
        <v>200</v>
      </c>
      <c r="E32" s="296"/>
      <c r="F32" s="296"/>
      <c r="G32" s="296"/>
      <c r="H32" s="297"/>
      <c r="I32" s="215">
        <v>143620</v>
      </c>
      <c r="J32" s="215">
        <v>0</v>
      </c>
      <c r="K32" s="396">
        <v>0</v>
      </c>
      <c r="L32" s="297"/>
      <c r="M32" s="215">
        <v>0</v>
      </c>
      <c r="N32" s="396">
        <v>0</v>
      </c>
      <c r="O32" s="297"/>
      <c r="P32" s="396">
        <v>0</v>
      </c>
      <c r="Q32" s="296"/>
      <c r="R32" s="297"/>
      <c r="S32" s="215">
        <v>0</v>
      </c>
      <c r="T32" s="215">
        <v>0</v>
      </c>
      <c r="U32" s="215">
        <v>0</v>
      </c>
      <c r="V32" s="215">
        <v>0</v>
      </c>
      <c r="W32" s="215">
        <v>0</v>
      </c>
      <c r="X32" s="215">
        <v>0</v>
      </c>
      <c r="Y32" s="215">
        <v>0</v>
      </c>
      <c r="Z32" s="215">
        <v>0</v>
      </c>
      <c r="AA32" s="215">
        <v>0</v>
      </c>
      <c r="AB32" s="215">
        <v>0</v>
      </c>
      <c r="AC32" s="215">
        <v>143620</v>
      </c>
    </row>
    <row r="33" spans="1:29" ht="21" customHeight="1" x14ac:dyDescent="0.2">
      <c r="A33" s="392"/>
      <c r="B33" s="394"/>
      <c r="C33" s="395"/>
      <c r="D33" s="391" t="s">
        <v>201</v>
      </c>
      <c r="E33" s="296"/>
      <c r="F33" s="296"/>
      <c r="G33" s="296"/>
      <c r="H33" s="297"/>
      <c r="I33" s="215">
        <v>216000</v>
      </c>
      <c r="J33" s="215">
        <v>236810</v>
      </c>
      <c r="K33" s="396">
        <v>0</v>
      </c>
      <c r="L33" s="297"/>
      <c r="M33" s="215">
        <v>0</v>
      </c>
      <c r="N33" s="396">
        <v>803608.28</v>
      </c>
      <c r="O33" s="297"/>
      <c r="P33" s="396">
        <v>0</v>
      </c>
      <c r="Q33" s="296"/>
      <c r="R33" s="297"/>
      <c r="S33" s="215">
        <v>0</v>
      </c>
      <c r="T33" s="215">
        <v>0</v>
      </c>
      <c r="U33" s="215">
        <v>241060</v>
      </c>
      <c r="V33" s="215">
        <v>0</v>
      </c>
      <c r="W33" s="215">
        <v>0</v>
      </c>
      <c r="X33" s="215">
        <v>0</v>
      </c>
      <c r="Y33" s="215">
        <v>0</v>
      </c>
      <c r="Z33" s="215">
        <v>0</v>
      </c>
      <c r="AA33" s="215">
        <v>0</v>
      </c>
      <c r="AB33" s="215">
        <v>0</v>
      </c>
      <c r="AC33" s="215">
        <v>1497478.28</v>
      </c>
    </row>
    <row r="34" spans="1:29" ht="21" customHeight="1" x14ac:dyDescent="0.2">
      <c r="A34" s="392"/>
      <c r="B34" s="394"/>
      <c r="C34" s="395"/>
      <c r="D34" s="391" t="s">
        <v>202</v>
      </c>
      <c r="E34" s="296"/>
      <c r="F34" s="296"/>
      <c r="G34" s="296"/>
      <c r="H34" s="297"/>
      <c r="I34" s="215">
        <v>28000</v>
      </c>
      <c r="J34" s="215">
        <v>4000</v>
      </c>
      <c r="K34" s="396">
        <v>0</v>
      </c>
      <c r="L34" s="297"/>
      <c r="M34" s="215">
        <v>0</v>
      </c>
      <c r="N34" s="396">
        <v>87666.69</v>
      </c>
      <c r="O34" s="297"/>
      <c r="P34" s="396">
        <v>0</v>
      </c>
      <c r="Q34" s="296"/>
      <c r="R34" s="297"/>
      <c r="S34" s="215">
        <v>0</v>
      </c>
      <c r="T34" s="215">
        <v>0</v>
      </c>
      <c r="U34" s="215">
        <v>40000</v>
      </c>
      <c r="V34" s="215">
        <v>0</v>
      </c>
      <c r="W34" s="215">
        <v>0</v>
      </c>
      <c r="X34" s="215">
        <v>0</v>
      </c>
      <c r="Y34" s="215">
        <v>0</v>
      </c>
      <c r="Z34" s="215">
        <v>0</v>
      </c>
      <c r="AA34" s="215">
        <v>0</v>
      </c>
      <c r="AB34" s="215">
        <v>0</v>
      </c>
      <c r="AC34" s="215">
        <v>159666.69</v>
      </c>
    </row>
    <row r="35" spans="1:29" ht="21" customHeight="1" x14ac:dyDescent="0.2">
      <c r="A35" s="392"/>
      <c r="B35" s="387"/>
      <c r="C35" s="389"/>
      <c r="D35" s="397" t="s">
        <v>227</v>
      </c>
      <c r="E35" s="296"/>
      <c r="F35" s="296"/>
      <c r="G35" s="296"/>
      <c r="H35" s="297"/>
      <c r="I35" s="216">
        <v>1976108</v>
      </c>
      <c r="J35" s="216">
        <v>1003650</v>
      </c>
      <c r="K35" s="398">
        <v>0</v>
      </c>
      <c r="L35" s="297"/>
      <c r="M35" s="216">
        <v>0</v>
      </c>
      <c r="N35" s="398">
        <v>1379654.97</v>
      </c>
      <c r="O35" s="297"/>
      <c r="P35" s="398">
        <v>0</v>
      </c>
      <c r="Q35" s="296"/>
      <c r="R35" s="297"/>
      <c r="S35" s="216">
        <v>0</v>
      </c>
      <c r="T35" s="216">
        <v>0</v>
      </c>
      <c r="U35" s="216">
        <v>694070</v>
      </c>
      <c r="V35" s="216">
        <v>0</v>
      </c>
      <c r="W35" s="216">
        <v>0</v>
      </c>
      <c r="X35" s="216">
        <v>0</v>
      </c>
      <c r="Y35" s="216">
        <v>0</v>
      </c>
      <c r="Z35" s="216">
        <v>0</v>
      </c>
      <c r="AA35" s="216">
        <v>0</v>
      </c>
      <c r="AB35" s="216">
        <v>0</v>
      </c>
      <c r="AC35" s="216">
        <v>5053482.97</v>
      </c>
    </row>
    <row r="36" spans="1:29" ht="21" customHeight="1" x14ac:dyDescent="0.2">
      <c r="A36" s="392"/>
      <c r="B36" s="391" t="s">
        <v>188</v>
      </c>
      <c r="C36" s="386"/>
      <c r="D36" s="391" t="s">
        <v>198</v>
      </c>
      <c r="E36" s="296"/>
      <c r="F36" s="296"/>
      <c r="G36" s="296"/>
      <c r="H36" s="297"/>
      <c r="I36" s="215">
        <v>0</v>
      </c>
      <c r="J36" s="215">
        <v>0</v>
      </c>
      <c r="K36" s="396">
        <v>0</v>
      </c>
      <c r="L36" s="297"/>
      <c r="M36" s="215">
        <v>0</v>
      </c>
      <c r="N36" s="396">
        <v>84675</v>
      </c>
      <c r="O36" s="297"/>
      <c r="P36" s="396">
        <v>0</v>
      </c>
      <c r="Q36" s="296"/>
      <c r="R36" s="297"/>
      <c r="S36" s="215">
        <v>0</v>
      </c>
      <c r="T36" s="215">
        <v>0</v>
      </c>
      <c r="U36" s="215">
        <v>0</v>
      </c>
      <c r="V36" s="215">
        <v>0</v>
      </c>
      <c r="W36" s="215">
        <v>0</v>
      </c>
      <c r="X36" s="215">
        <v>0</v>
      </c>
      <c r="Y36" s="215">
        <v>0</v>
      </c>
      <c r="Z36" s="215">
        <v>0</v>
      </c>
      <c r="AA36" s="215">
        <v>0</v>
      </c>
      <c r="AB36" s="215">
        <v>0</v>
      </c>
      <c r="AC36" s="215">
        <v>84675</v>
      </c>
    </row>
    <row r="37" spans="1:29" ht="21" customHeight="1" x14ac:dyDescent="0.2">
      <c r="A37" s="392"/>
      <c r="B37" s="394"/>
      <c r="C37" s="395"/>
      <c r="D37" s="391" t="s">
        <v>201</v>
      </c>
      <c r="E37" s="296"/>
      <c r="F37" s="296"/>
      <c r="G37" s="296"/>
      <c r="H37" s="297"/>
      <c r="I37" s="215">
        <v>0</v>
      </c>
      <c r="J37" s="215">
        <v>0</v>
      </c>
      <c r="K37" s="396">
        <v>0</v>
      </c>
      <c r="L37" s="297"/>
      <c r="M37" s="215">
        <v>0</v>
      </c>
      <c r="N37" s="396">
        <v>84783.23</v>
      </c>
      <c r="O37" s="297"/>
      <c r="P37" s="396">
        <v>0</v>
      </c>
      <c r="Q37" s="296"/>
      <c r="R37" s="297"/>
      <c r="S37" s="215">
        <v>0</v>
      </c>
      <c r="T37" s="215">
        <v>0</v>
      </c>
      <c r="U37" s="215">
        <v>0</v>
      </c>
      <c r="V37" s="215">
        <v>0</v>
      </c>
      <c r="W37" s="215">
        <v>0</v>
      </c>
      <c r="X37" s="215">
        <v>0</v>
      </c>
      <c r="Y37" s="215">
        <v>0</v>
      </c>
      <c r="Z37" s="215">
        <v>0</v>
      </c>
      <c r="AA37" s="215">
        <v>0</v>
      </c>
      <c r="AB37" s="215">
        <v>0</v>
      </c>
      <c r="AC37" s="215">
        <v>84783.23</v>
      </c>
    </row>
    <row r="38" spans="1:29" ht="21" customHeight="1" x14ac:dyDescent="0.2">
      <c r="A38" s="392"/>
      <c r="B38" s="387"/>
      <c r="C38" s="389"/>
      <c r="D38" s="397" t="s">
        <v>228</v>
      </c>
      <c r="E38" s="296"/>
      <c r="F38" s="296"/>
      <c r="G38" s="296"/>
      <c r="H38" s="297"/>
      <c r="I38" s="216">
        <v>0</v>
      </c>
      <c r="J38" s="216">
        <v>0</v>
      </c>
      <c r="K38" s="398">
        <v>0</v>
      </c>
      <c r="L38" s="297"/>
      <c r="M38" s="216">
        <v>0</v>
      </c>
      <c r="N38" s="398">
        <v>169458.23</v>
      </c>
      <c r="O38" s="297"/>
      <c r="P38" s="398">
        <v>0</v>
      </c>
      <c r="Q38" s="296"/>
      <c r="R38" s="297"/>
      <c r="S38" s="216">
        <v>0</v>
      </c>
      <c r="T38" s="216">
        <v>0</v>
      </c>
      <c r="U38" s="216">
        <v>0</v>
      </c>
      <c r="V38" s="216">
        <v>0</v>
      </c>
      <c r="W38" s="216">
        <v>0</v>
      </c>
      <c r="X38" s="216">
        <v>0</v>
      </c>
      <c r="Y38" s="216">
        <v>0</v>
      </c>
      <c r="Z38" s="216">
        <v>0</v>
      </c>
      <c r="AA38" s="216">
        <v>0</v>
      </c>
      <c r="AB38" s="216">
        <v>0</v>
      </c>
      <c r="AC38" s="216">
        <v>169458.23</v>
      </c>
    </row>
    <row r="39" spans="1:29" ht="21" customHeight="1" x14ac:dyDescent="0.2">
      <c r="A39" s="393"/>
      <c r="B39" s="399" t="s">
        <v>229</v>
      </c>
      <c r="C39" s="296"/>
      <c r="D39" s="296"/>
      <c r="E39" s="296"/>
      <c r="F39" s="296"/>
      <c r="G39" s="296"/>
      <c r="H39" s="297"/>
      <c r="I39" s="219">
        <v>1976108</v>
      </c>
      <c r="J39" s="219">
        <v>1003650</v>
      </c>
      <c r="K39" s="390">
        <v>0</v>
      </c>
      <c r="L39" s="297"/>
      <c r="M39" s="219">
        <v>0</v>
      </c>
      <c r="N39" s="390">
        <v>1549113.2</v>
      </c>
      <c r="O39" s="297"/>
      <c r="P39" s="390">
        <v>0</v>
      </c>
      <c r="Q39" s="296"/>
      <c r="R39" s="297"/>
      <c r="S39" s="219">
        <v>0</v>
      </c>
      <c r="T39" s="219">
        <v>0</v>
      </c>
      <c r="U39" s="219">
        <v>694070</v>
      </c>
      <c r="V39" s="219">
        <v>0</v>
      </c>
      <c r="W39" s="219">
        <v>0</v>
      </c>
      <c r="X39" s="219">
        <v>0</v>
      </c>
      <c r="Y39" s="219">
        <v>0</v>
      </c>
      <c r="Z39" s="219">
        <v>0</v>
      </c>
      <c r="AA39" s="219">
        <v>0</v>
      </c>
      <c r="AB39" s="219">
        <v>0</v>
      </c>
      <c r="AC39" s="219">
        <v>5222941.2</v>
      </c>
    </row>
    <row r="40" spans="1:29" ht="21" customHeight="1" x14ac:dyDescent="0.2">
      <c r="A40" s="391" t="s">
        <v>4</v>
      </c>
      <c r="B40" s="391" t="s">
        <v>186</v>
      </c>
      <c r="C40" s="386"/>
      <c r="D40" s="391" t="s">
        <v>203</v>
      </c>
      <c r="E40" s="296"/>
      <c r="F40" s="296"/>
      <c r="G40" s="296"/>
      <c r="H40" s="297"/>
      <c r="I40" s="215">
        <v>215000</v>
      </c>
      <c r="J40" s="215">
        <v>165000</v>
      </c>
      <c r="K40" s="396">
        <v>0</v>
      </c>
      <c r="L40" s="297"/>
      <c r="M40" s="215">
        <v>0</v>
      </c>
      <c r="N40" s="396">
        <v>186000</v>
      </c>
      <c r="O40" s="297"/>
      <c r="P40" s="396">
        <v>0</v>
      </c>
      <c r="Q40" s="296"/>
      <c r="R40" s="297"/>
      <c r="S40" s="215">
        <v>0</v>
      </c>
      <c r="T40" s="215">
        <v>0</v>
      </c>
      <c r="U40" s="215">
        <v>76000</v>
      </c>
      <c r="V40" s="215">
        <v>0</v>
      </c>
      <c r="W40" s="215">
        <v>0</v>
      </c>
      <c r="X40" s="215">
        <v>0</v>
      </c>
      <c r="Y40" s="215">
        <v>0</v>
      </c>
      <c r="Z40" s="215">
        <v>0</v>
      </c>
      <c r="AA40" s="215">
        <v>0</v>
      </c>
      <c r="AB40" s="215">
        <v>0</v>
      </c>
      <c r="AC40" s="215">
        <v>642000</v>
      </c>
    </row>
    <row r="41" spans="1:29" ht="21" customHeight="1" x14ac:dyDescent="0.2">
      <c r="A41" s="392"/>
      <c r="B41" s="394"/>
      <c r="C41" s="395"/>
      <c r="D41" s="391" t="s">
        <v>230</v>
      </c>
      <c r="E41" s="296"/>
      <c r="F41" s="296"/>
      <c r="G41" s="296"/>
      <c r="H41" s="297"/>
      <c r="I41" s="215">
        <v>20000</v>
      </c>
      <c r="J41" s="215">
        <v>20000</v>
      </c>
      <c r="K41" s="396">
        <v>0</v>
      </c>
      <c r="L41" s="297"/>
      <c r="M41" s="215">
        <v>0</v>
      </c>
      <c r="N41" s="396">
        <v>0</v>
      </c>
      <c r="O41" s="297"/>
      <c r="P41" s="396">
        <v>0</v>
      </c>
      <c r="Q41" s="296"/>
      <c r="R41" s="297"/>
      <c r="S41" s="215">
        <v>0</v>
      </c>
      <c r="T41" s="215">
        <v>0</v>
      </c>
      <c r="U41" s="215">
        <v>20000</v>
      </c>
      <c r="V41" s="215">
        <v>0</v>
      </c>
      <c r="W41" s="215">
        <v>0</v>
      </c>
      <c r="X41" s="215">
        <v>0</v>
      </c>
      <c r="Y41" s="215">
        <v>0</v>
      </c>
      <c r="Z41" s="215">
        <v>0</v>
      </c>
      <c r="AA41" s="215">
        <v>0</v>
      </c>
      <c r="AB41" s="215">
        <v>0</v>
      </c>
      <c r="AC41" s="215">
        <v>60000</v>
      </c>
    </row>
    <row r="42" spans="1:29" ht="21" customHeight="1" x14ac:dyDescent="0.2">
      <c r="A42" s="392"/>
      <c r="B42" s="394"/>
      <c r="C42" s="395"/>
      <c r="D42" s="391" t="s">
        <v>204</v>
      </c>
      <c r="E42" s="296"/>
      <c r="F42" s="296"/>
      <c r="G42" s="296"/>
      <c r="H42" s="297"/>
      <c r="I42" s="215">
        <v>10000</v>
      </c>
      <c r="J42" s="215">
        <v>38200</v>
      </c>
      <c r="K42" s="396">
        <v>0</v>
      </c>
      <c r="L42" s="297"/>
      <c r="M42" s="215">
        <v>0</v>
      </c>
      <c r="N42" s="396">
        <v>0</v>
      </c>
      <c r="O42" s="297"/>
      <c r="P42" s="396">
        <v>0</v>
      </c>
      <c r="Q42" s="296"/>
      <c r="R42" s="297"/>
      <c r="S42" s="215">
        <v>0</v>
      </c>
      <c r="T42" s="215">
        <v>0</v>
      </c>
      <c r="U42" s="215">
        <v>10000</v>
      </c>
      <c r="V42" s="215">
        <v>0</v>
      </c>
      <c r="W42" s="215">
        <v>0</v>
      </c>
      <c r="X42" s="215">
        <v>0</v>
      </c>
      <c r="Y42" s="215">
        <v>0</v>
      </c>
      <c r="Z42" s="215">
        <v>0</v>
      </c>
      <c r="AA42" s="215">
        <v>0</v>
      </c>
      <c r="AB42" s="215">
        <v>0</v>
      </c>
      <c r="AC42" s="215">
        <v>58200</v>
      </c>
    </row>
    <row r="43" spans="1:29" ht="21" customHeight="1" x14ac:dyDescent="0.2">
      <c r="A43" s="392"/>
      <c r="B43" s="394"/>
      <c r="C43" s="395"/>
      <c r="D43" s="391" t="s">
        <v>205</v>
      </c>
      <c r="E43" s="296"/>
      <c r="F43" s="296"/>
      <c r="G43" s="296"/>
      <c r="H43" s="297"/>
      <c r="I43" s="215">
        <v>39170</v>
      </c>
      <c r="J43" s="215">
        <v>20000</v>
      </c>
      <c r="K43" s="396">
        <v>0</v>
      </c>
      <c r="L43" s="297"/>
      <c r="M43" s="215">
        <v>0</v>
      </c>
      <c r="N43" s="396">
        <v>20000</v>
      </c>
      <c r="O43" s="297"/>
      <c r="P43" s="396">
        <v>0</v>
      </c>
      <c r="Q43" s="296"/>
      <c r="R43" s="297"/>
      <c r="S43" s="215">
        <v>0</v>
      </c>
      <c r="T43" s="215">
        <v>0</v>
      </c>
      <c r="U43" s="215">
        <v>7870</v>
      </c>
      <c r="V43" s="215">
        <v>0</v>
      </c>
      <c r="W43" s="215">
        <v>0</v>
      </c>
      <c r="X43" s="215">
        <v>0</v>
      </c>
      <c r="Y43" s="215">
        <v>0</v>
      </c>
      <c r="Z43" s="215">
        <v>0</v>
      </c>
      <c r="AA43" s="215">
        <v>0</v>
      </c>
      <c r="AB43" s="215">
        <v>0</v>
      </c>
      <c r="AC43" s="215">
        <v>87040</v>
      </c>
    </row>
    <row r="44" spans="1:29" ht="21" customHeight="1" x14ac:dyDescent="0.2">
      <c r="A44" s="392"/>
      <c r="B44" s="387"/>
      <c r="C44" s="389"/>
      <c r="D44" s="397" t="s">
        <v>227</v>
      </c>
      <c r="E44" s="296"/>
      <c r="F44" s="296"/>
      <c r="G44" s="296"/>
      <c r="H44" s="297"/>
      <c r="I44" s="216">
        <v>284170</v>
      </c>
      <c r="J44" s="216">
        <v>243200</v>
      </c>
      <c r="K44" s="398">
        <v>0</v>
      </c>
      <c r="L44" s="297"/>
      <c r="M44" s="216">
        <v>0</v>
      </c>
      <c r="N44" s="398">
        <v>206000</v>
      </c>
      <c r="O44" s="297"/>
      <c r="P44" s="398">
        <v>0</v>
      </c>
      <c r="Q44" s="296"/>
      <c r="R44" s="297"/>
      <c r="S44" s="216">
        <v>0</v>
      </c>
      <c r="T44" s="216">
        <v>0</v>
      </c>
      <c r="U44" s="216">
        <v>113870</v>
      </c>
      <c r="V44" s="216">
        <v>0</v>
      </c>
      <c r="W44" s="216">
        <v>0</v>
      </c>
      <c r="X44" s="216">
        <v>0</v>
      </c>
      <c r="Y44" s="216">
        <v>0</v>
      </c>
      <c r="Z44" s="216">
        <v>0</v>
      </c>
      <c r="AA44" s="216">
        <v>0</v>
      </c>
      <c r="AB44" s="216">
        <v>0</v>
      </c>
      <c r="AC44" s="216">
        <v>847240</v>
      </c>
    </row>
    <row r="45" spans="1:29" ht="21" customHeight="1" x14ac:dyDescent="0.2">
      <c r="A45" s="393"/>
      <c r="B45" s="399" t="s">
        <v>229</v>
      </c>
      <c r="C45" s="296"/>
      <c r="D45" s="296"/>
      <c r="E45" s="296"/>
      <c r="F45" s="296"/>
      <c r="G45" s="296"/>
      <c r="H45" s="297"/>
      <c r="I45" s="219">
        <v>284170</v>
      </c>
      <c r="J45" s="219">
        <v>243200</v>
      </c>
      <c r="K45" s="390">
        <v>0</v>
      </c>
      <c r="L45" s="297"/>
      <c r="M45" s="219">
        <v>0</v>
      </c>
      <c r="N45" s="390">
        <v>206000</v>
      </c>
      <c r="O45" s="297"/>
      <c r="P45" s="390">
        <v>0</v>
      </c>
      <c r="Q45" s="296"/>
      <c r="R45" s="297"/>
      <c r="S45" s="219">
        <v>0</v>
      </c>
      <c r="T45" s="219">
        <v>0</v>
      </c>
      <c r="U45" s="219">
        <v>113870</v>
      </c>
      <c r="V45" s="219">
        <v>0</v>
      </c>
      <c r="W45" s="219">
        <v>0</v>
      </c>
      <c r="X45" s="219">
        <v>0</v>
      </c>
      <c r="Y45" s="219">
        <v>0</v>
      </c>
      <c r="Z45" s="219">
        <v>0</v>
      </c>
      <c r="AA45" s="219">
        <v>0</v>
      </c>
      <c r="AB45" s="219">
        <v>0</v>
      </c>
      <c r="AC45" s="219">
        <v>847240</v>
      </c>
    </row>
    <row r="46" spans="1:29" ht="21" customHeight="1" x14ac:dyDescent="0.2">
      <c r="A46" s="391" t="s">
        <v>5</v>
      </c>
      <c r="B46" s="391" t="s">
        <v>186</v>
      </c>
      <c r="C46" s="386"/>
      <c r="D46" s="391" t="s">
        <v>206</v>
      </c>
      <c r="E46" s="296"/>
      <c r="F46" s="296"/>
      <c r="G46" s="296"/>
      <c r="H46" s="297"/>
      <c r="I46" s="215">
        <v>144000</v>
      </c>
      <c r="J46" s="215">
        <v>68960</v>
      </c>
      <c r="K46" s="396">
        <v>20000</v>
      </c>
      <c r="L46" s="297"/>
      <c r="M46" s="215">
        <v>20000</v>
      </c>
      <c r="N46" s="396">
        <v>83400</v>
      </c>
      <c r="O46" s="297"/>
      <c r="P46" s="396">
        <v>0</v>
      </c>
      <c r="Q46" s="296"/>
      <c r="R46" s="297"/>
      <c r="S46" s="215">
        <v>0</v>
      </c>
      <c r="T46" s="215">
        <v>0</v>
      </c>
      <c r="U46" s="215">
        <v>150000</v>
      </c>
      <c r="V46" s="215">
        <v>0</v>
      </c>
      <c r="W46" s="215">
        <v>0</v>
      </c>
      <c r="X46" s="215">
        <v>0</v>
      </c>
      <c r="Y46" s="215">
        <v>0</v>
      </c>
      <c r="Z46" s="215">
        <v>0</v>
      </c>
      <c r="AA46" s="215">
        <v>10000</v>
      </c>
      <c r="AB46" s="215">
        <v>0</v>
      </c>
      <c r="AC46" s="215">
        <v>496360</v>
      </c>
    </row>
    <row r="47" spans="1:29" ht="21" customHeight="1" x14ac:dyDescent="0.2">
      <c r="A47" s="392"/>
      <c r="B47" s="394"/>
      <c r="C47" s="395"/>
      <c r="D47" s="391" t="s">
        <v>231</v>
      </c>
      <c r="E47" s="296"/>
      <c r="F47" s="296"/>
      <c r="G47" s="296"/>
      <c r="H47" s="297"/>
      <c r="I47" s="215">
        <v>6780</v>
      </c>
      <c r="J47" s="215">
        <v>10000</v>
      </c>
      <c r="K47" s="396">
        <v>0</v>
      </c>
      <c r="L47" s="297"/>
      <c r="M47" s="215">
        <v>0</v>
      </c>
      <c r="N47" s="396">
        <v>10000</v>
      </c>
      <c r="O47" s="297"/>
      <c r="P47" s="396">
        <v>0</v>
      </c>
      <c r="Q47" s="296"/>
      <c r="R47" s="297"/>
      <c r="S47" s="215">
        <v>0</v>
      </c>
      <c r="T47" s="215">
        <v>0</v>
      </c>
      <c r="U47" s="215">
        <v>0</v>
      </c>
      <c r="V47" s="215">
        <v>0</v>
      </c>
      <c r="W47" s="215">
        <v>0</v>
      </c>
      <c r="X47" s="215">
        <v>0</v>
      </c>
      <c r="Y47" s="215">
        <v>0</v>
      </c>
      <c r="Z47" s="215">
        <v>0</v>
      </c>
      <c r="AA47" s="215">
        <v>0</v>
      </c>
      <c r="AB47" s="215">
        <v>0</v>
      </c>
      <c r="AC47" s="215">
        <v>26780</v>
      </c>
    </row>
    <row r="48" spans="1:29" ht="21" customHeight="1" x14ac:dyDescent="0.2">
      <c r="A48" s="392"/>
      <c r="B48" s="394"/>
      <c r="C48" s="395"/>
      <c r="D48" s="391" t="s">
        <v>207</v>
      </c>
      <c r="E48" s="296"/>
      <c r="F48" s="296"/>
      <c r="G48" s="296"/>
      <c r="H48" s="297"/>
      <c r="I48" s="215">
        <v>525490</v>
      </c>
      <c r="J48" s="215">
        <v>190702</v>
      </c>
      <c r="K48" s="396">
        <v>198000</v>
      </c>
      <c r="L48" s="297"/>
      <c r="M48" s="215">
        <v>0</v>
      </c>
      <c r="N48" s="396">
        <v>62190</v>
      </c>
      <c r="O48" s="297"/>
      <c r="P48" s="396">
        <v>939400</v>
      </c>
      <c r="Q48" s="296"/>
      <c r="R48" s="297"/>
      <c r="S48" s="215">
        <v>20000</v>
      </c>
      <c r="T48" s="215">
        <v>0</v>
      </c>
      <c r="U48" s="215">
        <v>35000</v>
      </c>
      <c r="V48" s="215">
        <v>0</v>
      </c>
      <c r="W48" s="215">
        <v>162000</v>
      </c>
      <c r="X48" s="215">
        <v>590000</v>
      </c>
      <c r="Y48" s="215">
        <v>301100</v>
      </c>
      <c r="Z48" s="215">
        <v>5000</v>
      </c>
      <c r="AA48" s="215">
        <v>0</v>
      </c>
      <c r="AB48" s="215">
        <v>0</v>
      </c>
      <c r="AC48" s="215">
        <v>3028882</v>
      </c>
    </row>
    <row r="49" spans="1:29" ht="21" customHeight="1" x14ac:dyDescent="0.2">
      <c r="A49" s="392"/>
      <c r="B49" s="394"/>
      <c r="C49" s="395"/>
      <c r="D49" s="391" t="s">
        <v>208</v>
      </c>
      <c r="E49" s="296"/>
      <c r="F49" s="296"/>
      <c r="G49" s="296"/>
      <c r="H49" s="297"/>
      <c r="I49" s="215">
        <v>47086.47</v>
      </c>
      <c r="J49" s="215">
        <v>19100</v>
      </c>
      <c r="K49" s="396">
        <v>30000</v>
      </c>
      <c r="L49" s="297"/>
      <c r="M49" s="215">
        <v>0</v>
      </c>
      <c r="N49" s="396">
        <v>14220</v>
      </c>
      <c r="O49" s="297"/>
      <c r="P49" s="396">
        <v>0</v>
      </c>
      <c r="Q49" s="296"/>
      <c r="R49" s="297"/>
      <c r="S49" s="215">
        <v>0</v>
      </c>
      <c r="T49" s="215">
        <v>0</v>
      </c>
      <c r="U49" s="215">
        <v>28495</v>
      </c>
      <c r="V49" s="215">
        <v>0</v>
      </c>
      <c r="W49" s="215">
        <v>0</v>
      </c>
      <c r="X49" s="215">
        <v>0</v>
      </c>
      <c r="Y49" s="215">
        <v>0</v>
      </c>
      <c r="Z49" s="215">
        <v>0</v>
      </c>
      <c r="AA49" s="215">
        <v>0</v>
      </c>
      <c r="AB49" s="215">
        <v>0</v>
      </c>
      <c r="AC49" s="215">
        <v>138901.47</v>
      </c>
    </row>
    <row r="50" spans="1:29" ht="21" customHeight="1" x14ac:dyDescent="0.2">
      <c r="A50" s="392"/>
      <c r="B50" s="387"/>
      <c r="C50" s="389"/>
      <c r="D50" s="397" t="s">
        <v>227</v>
      </c>
      <c r="E50" s="296"/>
      <c r="F50" s="296"/>
      <c r="G50" s="296"/>
      <c r="H50" s="297"/>
      <c r="I50" s="216">
        <v>723356.47</v>
      </c>
      <c r="J50" s="216">
        <v>288762</v>
      </c>
      <c r="K50" s="398">
        <v>248000</v>
      </c>
      <c r="L50" s="297"/>
      <c r="M50" s="216">
        <v>20000</v>
      </c>
      <c r="N50" s="398">
        <v>169810</v>
      </c>
      <c r="O50" s="297"/>
      <c r="P50" s="398">
        <v>939400</v>
      </c>
      <c r="Q50" s="296"/>
      <c r="R50" s="297"/>
      <c r="S50" s="216">
        <v>20000</v>
      </c>
      <c r="T50" s="216">
        <v>0</v>
      </c>
      <c r="U50" s="216">
        <v>213495</v>
      </c>
      <c r="V50" s="216">
        <v>0</v>
      </c>
      <c r="W50" s="216">
        <v>162000</v>
      </c>
      <c r="X50" s="216">
        <v>590000</v>
      </c>
      <c r="Y50" s="216">
        <v>301100</v>
      </c>
      <c r="Z50" s="216">
        <v>5000</v>
      </c>
      <c r="AA50" s="216">
        <v>10000</v>
      </c>
      <c r="AB50" s="216">
        <v>0</v>
      </c>
      <c r="AC50" s="216">
        <v>3690923.47</v>
      </c>
    </row>
    <row r="51" spans="1:29" ht="21" customHeight="1" x14ac:dyDescent="0.2">
      <c r="A51" s="392"/>
      <c r="B51" s="391" t="s">
        <v>188</v>
      </c>
      <c r="C51" s="386"/>
      <c r="D51" s="391" t="s">
        <v>207</v>
      </c>
      <c r="E51" s="296"/>
      <c r="F51" s="296"/>
      <c r="G51" s="296"/>
      <c r="H51" s="297"/>
      <c r="I51" s="215">
        <v>0</v>
      </c>
      <c r="J51" s="215">
        <v>0</v>
      </c>
      <c r="K51" s="396">
        <v>0</v>
      </c>
      <c r="L51" s="297"/>
      <c r="M51" s="215">
        <v>0</v>
      </c>
      <c r="N51" s="396">
        <v>0</v>
      </c>
      <c r="O51" s="297"/>
      <c r="P51" s="396">
        <v>0</v>
      </c>
      <c r="Q51" s="296"/>
      <c r="R51" s="297"/>
      <c r="S51" s="215">
        <v>0</v>
      </c>
      <c r="T51" s="215">
        <v>0</v>
      </c>
      <c r="U51" s="215">
        <v>0</v>
      </c>
      <c r="V51" s="215">
        <v>0</v>
      </c>
      <c r="W51" s="215">
        <v>32500</v>
      </c>
      <c r="X51" s="215">
        <v>0</v>
      </c>
      <c r="Y51" s="215">
        <v>0</v>
      </c>
      <c r="Z51" s="215">
        <v>0</v>
      </c>
      <c r="AA51" s="215">
        <v>0</v>
      </c>
      <c r="AB51" s="215">
        <v>0</v>
      </c>
      <c r="AC51" s="215">
        <v>32500</v>
      </c>
    </row>
    <row r="52" spans="1:29" ht="21" customHeight="1" x14ac:dyDescent="0.2">
      <c r="A52" s="392"/>
      <c r="B52" s="387"/>
      <c r="C52" s="389"/>
      <c r="D52" s="397" t="s">
        <v>228</v>
      </c>
      <c r="E52" s="296"/>
      <c r="F52" s="296"/>
      <c r="G52" s="296"/>
      <c r="H52" s="297"/>
      <c r="I52" s="216">
        <v>0</v>
      </c>
      <c r="J52" s="216">
        <v>0</v>
      </c>
      <c r="K52" s="398">
        <v>0</v>
      </c>
      <c r="L52" s="297"/>
      <c r="M52" s="216">
        <v>0</v>
      </c>
      <c r="N52" s="398">
        <v>0</v>
      </c>
      <c r="O52" s="297"/>
      <c r="P52" s="398">
        <v>0</v>
      </c>
      <c r="Q52" s="296"/>
      <c r="R52" s="297"/>
      <c r="S52" s="216">
        <v>0</v>
      </c>
      <c r="T52" s="216">
        <v>0</v>
      </c>
      <c r="U52" s="216">
        <v>0</v>
      </c>
      <c r="V52" s="216">
        <v>0</v>
      </c>
      <c r="W52" s="216">
        <v>32500</v>
      </c>
      <c r="X52" s="216">
        <v>0</v>
      </c>
      <c r="Y52" s="216">
        <v>0</v>
      </c>
      <c r="Z52" s="216">
        <v>0</v>
      </c>
      <c r="AA52" s="216">
        <v>0</v>
      </c>
      <c r="AB52" s="216">
        <v>0</v>
      </c>
      <c r="AC52" s="216">
        <v>32500</v>
      </c>
    </row>
    <row r="53" spans="1:29" ht="21" customHeight="1" x14ac:dyDescent="0.2">
      <c r="A53" s="393"/>
      <c r="B53" s="399" t="s">
        <v>229</v>
      </c>
      <c r="C53" s="296"/>
      <c r="D53" s="296"/>
      <c r="E53" s="296"/>
      <c r="F53" s="296"/>
      <c r="G53" s="296"/>
      <c r="H53" s="297"/>
      <c r="I53" s="219">
        <v>723356.47</v>
      </c>
      <c r="J53" s="219">
        <v>288762</v>
      </c>
      <c r="K53" s="390">
        <v>248000</v>
      </c>
      <c r="L53" s="297"/>
      <c r="M53" s="219">
        <v>20000</v>
      </c>
      <c r="N53" s="390">
        <v>169810</v>
      </c>
      <c r="O53" s="297"/>
      <c r="P53" s="390">
        <v>939400</v>
      </c>
      <c r="Q53" s="296"/>
      <c r="R53" s="297"/>
      <c r="S53" s="219">
        <v>20000</v>
      </c>
      <c r="T53" s="219">
        <v>0</v>
      </c>
      <c r="U53" s="219">
        <v>213495</v>
      </c>
      <c r="V53" s="219">
        <v>0</v>
      </c>
      <c r="W53" s="219">
        <v>194500</v>
      </c>
      <c r="X53" s="219">
        <v>590000</v>
      </c>
      <c r="Y53" s="219">
        <v>301100</v>
      </c>
      <c r="Z53" s="219">
        <v>5000</v>
      </c>
      <c r="AA53" s="219">
        <v>10000</v>
      </c>
      <c r="AB53" s="219">
        <v>0</v>
      </c>
      <c r="AC53" s="219">
        <v>3723423.47</v>
      </c>
    </row>
    <row r="54" spans="1:29" ht="21" customHeight="1" x14ac:dyDescent="0.2">
      <c r="A54" s="391" t="s">
        <v>6</v>
      </c>
      <c r="B54" s="391" t="s">
        <v>186</v>
      </c>
      <c r="C54" s="386"/>
      <c r="D54" s="391" t="s">
        <v>209</v>
      </c>
      <c r="E54" s="296"/>
      <c r="F54" s="296"/>
      <c r="G54" s="296"/>
      <c r="H54" s="297"/>
      <c r="I54" s="215">
        <v>120000</v>
      </c>
      <c r="J54" s="215">
        <v>64500</v>
      </c>
      <c r="K54" s="396">
        <v>0</v>
      </c>
      <c r="L54" s="297"/>
      <c r="M54" s="215">
        <v>0</v>
      </c>
      <c r="N54" s="396">
        <v>50000</v>
      </c>
      <c r="O54" s="297"/>
      <c r="P54" s="396">
        <v>0</v>
      </c>
      <c r="Q54" s="296"/>
      <c r="R54" s="297"/>
      <c r="S54" s="215">
        <v>0</v>
      </c>
      <c r="T54" s="215">
        <v>0</v>
      </c>
      <c r="U54" s="215">
        <v>30000</v>
      </c>
      <c r="V54" s="215">
        <v>0</v>
      </c>
      <c r="W54" s="215">
        <v>0</v>
      </c>
      <c r="X54" s="215">
        <v>0</v>
      </c>
      <c r="Y54" s="215">
        <v>0</v>
      </c>
      <c r="Z54" s="215">
        <v>0</v>
      </c>
      <c r="AA54" s="215">
        <v>0</v>
      </c>
      <c r="AB54" s="215">
        <v>0</v>
      </c>
      <c r="AC54" s="215">
        <v>264500</v>
      </c>
    </row>
    <row r="55" spans="1:29" ht="21" customHeight="1" x14ac:dyDescent="0.2">
      <c r="A55" s="392"/>
      <c r="B55" s="394"/>
      <c r="C55" s="395"/>
      <c r="D55" s="391" t="s">
        <v>232</v>
      </c>
      <c r="E55" s="296"/>
      <c r="F55" s="296"/>
      <c r="G55" s="296"/>
      <c r="H55" s="297"/>
      <c r="I55" s="215">
        <v>28785</v>
      </c>
      <c r="J55" s="215">
        <v>0</v>
      </c>
      <c r="K55" s="396">
        <v>0</v>
      </c>
      <c r="L55" s="297"/>
      <c r="M55" s="215">
        <v>0</v>
      </c>
      <c r="N55" s="396">
        <v>20000</v>
      </c>
      <c r="O55" s="297"/>
      <c r="P55" s="396">
        <v>0</v>
      </c>
      <c r="Q55" s="296"/>
      <c r="R55" s="297"/>
      <c r="S55" s="215">
        <v>0</v>
      </c>
      <c r="T55" s="215">
        <v>0</v>
      </c>
      <c r="U55" s="215">
        <v>70000</v>
      </c>
      <c r="V55" s="215">
        <v>0</v>
      </c>
      <c r="W55" s="215">
        <v>0</v>
      </c>
      <c r="X55" s="215">
        <v>0</v>
      </c>
      <c r="Y55" s="215">
        <v>0</v>
      </c>
      <c r="Z55" s="215">
        <v>0</v>
      </c>
      <c r="AA55" s="215">
        <v>0</v>
      </c>
      <c r="AB55" s="215">
        <v>0</v>
      </c>
      <c r="AC55" s="215">
        <v>118785</v>
      </c>
    </row>
    <row r="56" spans="1:29" ht="21" customHeight="1" x14ac:dyDescent="0.2">
      <c r="A56" s="392"/>
      <c r="B56" s="394"/>
      <c r="C56" s="395"/>
      <c r="D56" s="391" t="s">
        <v>265</v>
      </c>
      <c r="E56" s="296"/>
      <c r="F56" s="296"/>
      <c r="G56" s="296"/>
      <c r="H56" s="297"/>
      <c r="I56" s="215">
        <v>12000</v>
      </c>
      <c r="J56" s="215">
        <v>0</v>
      </c>
      <c r="K56" s="396">
        <v>5000</v>
      </c>
      <c r="L56" s="297"/>
      <c r="M56" s="215">
        <v>0</v>
      </c>
      <c r="N56" s="396">
        <v>40000</v>
      </c>
      <c r="O56" s="297"/>
      <c r="P56" s="396">
        <v>0</v>
      </c>
      <c r="Q56" s="296"/>
      <c r="R56" s="297"/>
      <c r="S56" s="215">
        <v>0</v>
      </c>
      <c r="T56" s="215">
        <v>0</v>
      </c>
      <c r="U56" s="215">
        <v>0</v>
      </c>
      <c r="V56" s="215">
        <v>0</v>
      </c>
      <c r="W56" s="215">
        <v>0</v>
      </c>
      <c r="X56" s="215">
        <v>0</v>
      </c>
      <c r="Y56" s="215">
        <v>0</v>
      </c>
      <c r="Z56" s="215">
        <v>0</v>
      </c>
      <c r="AA56" s="215">
        <v>0</v>
      </c>
      <c r="AB56" s="215">
        <v>0</v>
      </c>
      <c r="AC56" s="215">
        <v>57000</v>
      </c>
    </row>
    <row r="57" spans="1:29" ht="21" customHeight="1" x14ac:dyDescent="0.2">
      <c r="A57" s="392"/>
      <c r="B57" s="394"/>
      <c r="C57" s="395"/>
      <c r="D57" s="391" t="s">
        <v>233</v>
      </c>
      <c r="E57" s="296"/>
      <c r="F57" s="296"/>
      <c r="G57" s="296"/>
      <c r="H57" s="297"/>
      <c r="I57" s="215">
        <v>0</v>
      </c>
      <c r="J57" s="215">
        <v>0</v>
      </c>
      <c r="K57" s="396">
        <v>0</v>
      </c>
      <c r="L57" s="297"/>
      <c r="M57" s="215">
        <v>0</v>
      </c>
      <c r="N57" s="396">
        <v>0</v>
      </c>
      <c r="O57" s="297"/>
      <c r="P57" s="396">
        <v>1052209.3999999999</v>
      </c>
      <c r="Q57" s="296"/>
      <c r="R57" s="297"/>
      <c r="S57" s="215">
        <v>0</v>
      </c>
      <c r="T57" s="215">
        <v>0</v>
      </c>
      <c r="U57" s="215">
        <v>0</v>
      </c>
      <c r="V57" s="215">
        <v>0</v>
      </c>
      <c r="W57" s="215">
        <v>0</v>
      </c>
      <c r="X57" s="215">
        <v>0</v>
      </c>
      <c r="Y57" s="215">
        <v>0</v>
      </c>
      <c r="Z57" s="215">
        <v>0</v>
      </c>
      <c r="AA57" s="215">
        <v>0</v>
      </c>
      <c r="AB57" s="215">
        <v>0</v>
      </c>
      <c r="AC57" s="215">
        <v>1052209.3999999999</v>
      </c>
    </row>
    <row r="58" spans="1:29" ht="21" customHeight="1" x14ac:dyDescent="0.2">
      <c r="A58" s="392"/>
      <c r="B58" s="394"/>
      <c r="C58" s="395"/>
      <c r="D58" s="391" t="s">
        <v>234</v>
      </c>
      <c r="E58" s="296"/>
      <c r="F58" s="296"/>
      <c r="G58" s="296"/>
      <c r="H58" s="297"/>
      <c r="I58" s="215">
        <v>10000</v>
      </c>
      <c r="J58" s="215">
        <v>0</v>
      </c>
      <c r="K58" s="396">
        <v>0</v>
      </c>
      <c r="L58" s="297"/>
      <c r="M58" s="215">
        <v>0</v>
      </c>
      <c r="N58" s="396">
        <v>20000</v>
      </c>
      <c r="O58" s="297"/>
      <c r="P58" s="396">
        <v>0</v>
      </c>
      <c r="Q58" s="296"/>
      <c r="R58" s="297"/>
      <c r="S58" s="215">
        <v>0</v>
      </c>
      <c r="T58" s="215">
        <v>155000</v>
      </c>
      <c r="U58" s="215">
        <v>300000</v>
      </c>
      <c r="V58" s="215">
        <v>0</v>
      </c>
      <c r="W58" s="215">
        <v>0</v>
      </c>
      <c r="X58" s="215">
        <v>0</v>
      </c>
      <c r="Y58" s="215">
        <v>0</v>
      </c>
      <c r="Z58" s="215">
        <v>0</v>
      </c>
      <c r="AA58" s="215">
        <v>0</v>
      </c>
      <c r="AB58" s="215">
        <v>0</v>
      </c>
      <c r="AC58" s="215">
        <v>485000</v>
      </c>
    </row>
    <row r="59" spans="1:29" ht="21" customHeight="1" x14ac:dyDescent="0.2">
      <c r="A59" s="392"/>
      <c r="B59" s="394"/>
      <c r="C59" s="395"/>
      <c r="D59" s="391" t="s">
        <v>235</v>
      </c>
      <c r="E59" s="296"/>
      <c r="F59" s="296"/>
      <c r="G59" s="296"/>
      <c r="H59" s="297"/>
      <c r="I59" s="215">
        <v>20000</v>
      </c>
      <c r="J59" s="215">
        <v>0</v>
      </c>
      <c r="K59" s="396">
        <v>20000</v>
      </c>
      <c r="L59" s="297"/>
      <c r="M59" s="215">
        <v>0</v>
      </c>
      <c r="N59" s="396">
        <v>0</v>
      </c>
      <c r="O59" s="297"/>
      <c r="P59" s="396">
        <v>0</v>
      </c>
      <c r="Q59" s="296"/>
      <c r="R59" s="297"/>
      <c r="S59" s="215">
        <v>0</v>
      </c>
      <c r="T59" s="215">
        <v>0</v>
      </c>
      <c r="U59" s="215">
        <v>20000</v>
      </c>
      <c r="V59" s="215">
        <v>0</v>
      </c>
      <c r="W59" s="215">
        <v>0</v>
      </c>
      <c r="X59" s="215">
        <v>0</v>
      </c>
      <c r="Y59" s="215">
        <v>0</v>
      </c>
      <c r="Z59" s="215">
        <v>0</v>
      </c>
      <c r="AA59" s="215">
        <v>0</v>
      </c>
      <c r="AB59" s="215">
        <v>0</v>
      </c>
      <c r="AC59" s="215">
        <v>60000</v>
      </c>
    </row>
    <row r="60" spans="1:29" ht="21" customHeight="1" x14ac:dyDescent="0.2">
      <c r="A60" s="392"/>
      <c r="B60" s="394"/>
      <c r="C60" s="395"/>
      <c r="D60" s="391" t="s">
        <v>236</v>
      </c>
      <c r="E60" s="296"/>
      <c r="F60" s="296"/>
      <c r="G60" s="296"/>
      <c r="H60" s="297"/>
      <c r="I60" s="215">
        <v>0</v>
      </c>
      <c r="J60" s="215">
        <v>0</v>
      </c>
      <c r="K60" s="396">
        <v>0</v>
      </c>
      <c r="L60" s="297"/>
      <c r="M60" s="215">
        <v>10000</v>
      </c>
      <c r="N60" s="396">
        <v>0</v>
      </c>
      <c r="O60" s="297"/>
      <c r="P60" s="396">
        <v>0</v>
      </c>
      <c r="Q60" s="296"/>
      <c r="R60" s="297"/>
      <c r="S60" s="215">
        <v>80000</v>
      </c>
      <c r="T60" s="215">
        <v>0</v>
      </c>
      <c r="U60" s="215">
        <v>0</v>
      </c>
      <c r="V60" s="215">
        <v>0</v>
      </c>
      <c r="W60" s="215">
        <v>0</v>
      </c>
      <c r="X60" s="215">
        <v>0</v>
      </c>
      <c r="Y60" s="215">
        <v>0</v>
      </c>
      <c r="Z60" s="215">
        <v>0</v>
      </c>
      <c r="AA60" s="215">
        <v>0</v>
      </c>
      <c r="AB60" s="215">
        <v>0</v>
      </c>
      <c r="AC60" s="215">
        <v>90000</v>
      </c>
    </row>
    <row r="61" spans="1:29" ht="21" customHeight="1" x14ac:dyDescent="0.2">
      <c r="A61" s="392"/>
      <c r="B61" s="394"/>
      <c r="C61" s="395"/>
      <c r="D61" s="391" t="s">
        <v>237</v>
      </c>
      <c r="E61" s="296"/>
      <c r="F61" s="296"/>
      <c r="G61" s="296"/>
      <c r="H61" s="297"/>
      <c r="I61" s="215">
        <v>0</v>
      </c>
      <c r="J61" s="215">
        <v>0</v>
      </c>
      <c r="K61" s="396">
        <v>0</v>
      </c>
      <c r="L61" s="297"/>
      <c r="M61" s="215">
        <v>0</v>
      </c>
      <c r="N61" s="396">
        <v>10000</v>
      </c>
      <c r="O61" s="297"/>
      <c r="P61" s="396">
        <v>0</v>
      </c>
      <c r="Q61" s="296"/>
      <c r="R61" s="297"/>
      <c r="S61" s="215">
        <v>0</v>
      </c>
      <c r="T61" s="215">
        <v>0</v>
      </c>
      <c r="U61" s="215">
        <v>0</v>
      </c>
      <c r="V61" s="215">
        <v>0</v>
      </c>
      <c r="W61" s="215">
        <v>0</v>
      </c>
      <c r="X61" s="215">
        <v>0</v>
      </c>
      <c r="Y61" s="215">
        <v>0</v>
      </c>
      <c r="Z61" s="215">
        <v>30000</v>
      </c>
      <c r="AA61" s="215">
        <v>0</v>
      </c>
      <c r="AB61" s="215">
        <v>0</v>
      </c>
      <c r="AC61" s="215">
        <v>40000</v>
      </c>
    </row>
    <row r="62" spans="1:29" ht="21" customHeight="1" x14ac:dyDescent="0.2">
      <c r="A62" s="392"/>
      <c r="B62" s="394"/>
      <c r="C62" s="395"/>
      <c r="D62" s="391" t="s">
        <v>238</v>
      </c>
      <c r="E62" s="296"/>
      <c r="F62" s="296"/>
      <c r="G62" s="296"/>
      <c r="H62" s="297"/>
      <c r="I62" s="215">
        <v>10000</v>
      </c>
      <c r="J62" s="215">
        <v>0</v>
      </c>
      <c r="K62" s="396">
        <v>0</v>
      </c>
      <c r="L62" s="297"/>
      <c r="M62" s="215">
        <v>0</v>
      </c>
      <c r="N62" s="396">
        <v>0</v>
      </c>
      <c r="O62" s="297"/>
      <c r="P62" s="396">
        <v>0</v>
      </c>
      <c r="Q62" s="296"/>
      <c r="R62" s="297"/>
      <c r="S62" s="215">
        <v>0</v>
      </c>
      <c r="T62" s="215">
        <v>0</v>
      </c>
      <c r="U62" s="215">
        <v>0</v>
      </c>
      <c r="V62" s="215">
        <v>0</v>
      </c>
      <c r="W62" s="215">
        <v>0</v>
      </c>
      <c r="X62" s="215">
        <v>0</v>
      </c>
      <c r="Y62" s="215">
        <v>0</v>
      </c>
      <c r="Z62" s="215">
        <v>0</v>
      </c>
      <c r="AA62" s="215">
        <v>0</v>
      </c>
      <c r="AB62" s="215">
        <v>0</v>
      </c>
      <c r="AC62" s="215">
        <v>10000</v>
      </c>
    </row>
    <row r="63" spans="1:29" ht="21" customHeight="1" x14ac:dyDescent="0.2">
      <c r="A63" s="392"/>
      <c r="B63" s="394"/>
      <c r="C63" s="395"/>
      <c r="D63" s="391" t="s">
        <v>239</v>
      </c>
      <c r="E63" s="296"/>
      <c r="F63" s="296"/>
      <c r="G63" s="296"/>
      <c r="H63" s="297"/>
      <c r="I63" s="215">
        <v>0</v>
      </c>
      <c r="J63" s="215">
        <v>0</v>
      </c>
      <c r="K63" s="396">
        <v>0</v>
      </c>
      <c r="L63" s="297"/>
      <c r="M63" s="215">
        <v>50000</v>
      </c>
      <c r="N63" s="396">
        <v>0</v>
      </c>
      <c r="O63" s="297"/>
      <c r="P63" s="396">
        <v>0</v>
      </c>
      <c r="Q63" s="296"/>
      <c r="R63" s="297"/>
      <c r="S63" s="215">
        <v>0</v>
      </c>
      <c r="T63" s="215">
        <v>0</v>
      </c>
      <c r="U63" s="215">
        <v>0</v>
      </c>
      <c r="V63" s="215">
        <v>0</v>
      </c>
      <c r="W63" s="215">
        <v>0</v>
      </c>
      <c r="X63" s="215">
        <v>0</v>
      </c>
      <c r="Y63" s="215">
        <v>0</v>
      </c>
      <c r="Z63" s="215">
        <v>0</v>
      </c>
      <c r="AA63" s="215">
        <v>0</v>
      </c>
      <c r="AB63" s="215">
        <v>0</v>
      </c>
      <c r="AC63" s="215">
        <v>50000</v>
      </c>
    </row>
    <row r="64" spans="1:29" ht="21" customHeight="1" x14ac:dyDescent="0.2">
      <c r="A64" s="392"/>
      <c r="B64" s="394"/>
      <c r="C64" s="395"/>
      <c r="D64" s="391" t="s">
        <v>210</v>
      </c>
      <c r="E64" s="296"/>
      <c r="F64" s="296"/>
      <c r="G64" s="296"/>
      <c r="H64" s="297"/>
      <c r="I64" s="215">
        <v>0</v>
      </c>
      <c r="J64" s="215">
        <v>0</v>
      </c>
      <c r="K64" s="396">
        <v>0</v>
      </c>
      <c r="L64" s="297"/>
      <c r="M64" s="215">
        <v>0</v>
      </c>
      <c r="N64" s="396">
        <v>0</v>
      </c>
      <c r="O64" s="297"/>
      <c r="P64" s="396">
        <v>0</v>
      </c>
      <c r="Q64" s="296"/>
      <c r="R64" s="297"/>
      <c r="S64" s="215">
        <v>0</v>
      </c>
      <c r="T64" s="215">
        <v>0</v>
      </c>
      <c r="U64" s="215">
        <v>0</v>
      </c>
      <c r="V64" s="215">
        <v>0</v>
      </c>
      <c r="W64" s="215">
        <v>0</v>
      </c>
      <c r="X64" s="215">
        <v>70000</v>
      </c>
      <c r="Y64" s="215">
        <v>0</v>
      </c>
      <c r="Z64" s="215">
        <v>0</v>
      </c>
      <c r="AA64" s="215">
        <v>0</v>
      </c>
      <c r="AB64" s="215">
        <v>0</v>
      </c>
      <c r="AC64" s="215">
        <v>70000</v>
      </c>
    </row>
    <row r="65" spans="1:29" ht="21" customHeight="1" x14ac:dyDescent="0.2">
      <c r="A65" s="392"/>
      <c r="B65" s="394"/>
      <c r="C65" s="395"/>
      <c r="D65" s="391" t="s">
        <v>240</v>
      </c>
      <c r="E65" s="296"/>
      <c r="F65" s="296"/>
      <c r="G65" s="296"/>
      <c r="H65" s="297"/>
      <c r="I65" s="215">
        <v>74075</v>
      </c>
      <c r="J65" s="215">
        <v>50000</v>
      </c>
      <c r="K65" s="396">
        <v>0</v>
      </c>
      <c r="L65" s="297"/>
      <c r="M65" s="215">
        <v>0</v>
      </c>
      <c r="N65" s="396">
        <v>39948</v>
      </c>
      <c r="O65" s="297"/>
      <c r="P65" s="396">
        <v>0</v>
      </c>
      <c r="Q65" s="296"/>
      <c r="R65" s="297"/>
      <c r="S65" s="215">
        <v>0</v>
      </c>
      <c r="T65" s="215">
        <v>0</v>
      </c>
      <c r="U65" s="215">
        <v>25000</v>
      </c>
      <c r="V65" s="215">
        <v>0</v>
      </c>
      <c r="W65" s="215">
        <v>0</v>
      </c>
      <c r="X65" s="215">
        <v>0</v>
      </c>
      <c r="Y65" s="215">
        <v>0</v>
      </c>
      <c r="Z65" s="215">
        <v>0</v>
      </c>
      <c r="AA65" s="215">
        <v>0</v>
      </c>
      <c r="AB65" s="215">
        <v>0</v>
      </c>
      <c r="AC65" s="215">
        <v>189023</v>
      </c>
    </row>
    <row r="66" spans="1:29" ht="21" customHeight="1" x14ac:dyDescent="0.2">
      <c r="A66" s="392"/>
      <c r="B66" s="394"/>
      <c r="C66" s="395"/>
      <c r="D66" s="391" t="s">
        <v>241</v>
      </c>
      <c r="E66" s="296"/>
      <c r="F66" s="296"/>
      <c r="G66" s="296"/>
      <c r="H66" s="297"/>
      <c r="I66" s="215">
        <v>0</v>
      </c>
      <c r="J66" s="215">
        <v>0</v>
      </c>
      <c r="K66" s="396">
        <v>0</v>
      </c>
      <c r="L66" s="297"/>
      <c r="M66" s="215">
        <v>30000</v>
      </c>
      <c r="N66" s="396">
        <v>0</v>
      </c>
      <c r="O66" s="297"/>
      <c r="P66" s="396">
        <v>0</v>
      </c>
      <c r="Q66" s="296"/>
      <c r="R66" s="297"/>
      <c r="S66" s="215">
        <v>0</v>
      </c>
      <c r="T66" s="215">
        <v>0</v>
      </c>
      <c r="U66" s="215">
        <v>0</v>
      </c>
      <c r="V66" s="215">
        <v>0</v>
      </c>
      <c r="W66" s="215">
        <v>0</v>
      </c>
      <c r="X66" s="215">
        <v>0</v>
      </c>
      <c r="Y66" s="215">
        <v>0</v>
      </c>
      <c r="Z66" s="215">
        <v>0</v>
      </c>
      <c r="AA66" s="215">
        <v>200000</v>
      </c>
      <c r="AB66" s="215">
        <v>0</v>
      </c>
      <c r="AC66" s="215">
        <v>230000</v>
      </c>
    </row>
    <row r="67" spans="1:29" ht="21" customHeight="1" x14ac:dyDescent="0.2">
      <c r="A67" s="392"/>
      <c r="B67" s="387"/>
      <c r="C67" s="389"/>
      <c r="D67" s="397" t="s">
        <v>227</v>
      </c>
      <c r="E67" s="296"/>
      <c r="F67" s="296"/>
      <c r="G67" s="296"/>
      <c r="H67" s="297"/>
      <c r="I67" s="216">
        <v>274860</v>
      </c>
      <c r="J67" s="216">
        <v>114500</v>
      </c>
      <c r="K67" s="398">
        <v>25000</v>
      </c>
      <c r="L67" s="297"/>
      <c r="M67" s="216">
        <v>90000</v>
      </c>
      <c r="N67" s="398">
        <v>179948</v>
      </c>
      <c r="O67" s="297"/>
      <c r="P67" s="398">
        <v>1052209.3999999999</v>
      </c>
      <c r="Q67" s="296"/>
      <c r="R67" s="297"/>
      <c r="S67" s="216">
        <v>80000</v>
      </c>
      <c r="T67" s="216">
        <v>155000</v>
      </c>
      <c r="U67" s="216">
        <v>445000</v>
      </c>
      <c r="V67" s="216">
        <v>0</v>
      </c>
      <c r="W67" s="216">
        <v>0</v>
      </c>
      <c r="X67" s="216">
        <v>70000</v>
      </c>
      <c r="Y67" s="216">
        <v>0</v>
      </c>
      <c r="Z67" s="216">
        <v>30000</v>
      </c>
      <c r="AA67" s="216">
        <v>200000</v>
      </c>
      <c r="AB67" s="216">
        <v>0</v>
      </c>
      <c r="AC67" s="216">
        <v>2716517.4</v>
      </c>
    </row>
    <row r="68" spans="1:29" ht="21" customHeight="1" x14ac:dyDescent="0.2">
      <c r="A68" s="392"/>
      <c r="B68" s="391" t="s">
        <v>188</v>
      </c>
      <c r="C68" s="386"/>
      <c r="D68" s="391" t="s">
        <v>150</v>
      </c>
      <c r="E68" s="296"/>
      <c r="F68" s="296"/>
      <c r="G68" s="296"/>
      <c r="H68" s="297"/>
      <c r="I68" s="215">
        <v>0</v>
      </c>
      <c r="J68" s="215">
        <v>0</v>
      </c>
      <c r="K68" s="396">
        <v>0</v>
      </c>
      <c r="L68" s="297"/>
      <c r="M68" s="215">
        <v>0</v>
      </c>
      <c r="N68" s="396">
        <v>7000</v>
      </c>
      <c r="O68" s="297"/>
      <c r="P68" s="396">
        <v>0</v>
      </c>
      <c r="Q68" s="296"/>
      <c r="R68" s="297"/>
      <c r="S68" s="215">
        <v>0</v>
      </c>
      <c r="T68" s="215">
        <v>0</v>
      </c>
      <c r="U68" s="215">
        <v>0</v>
      </c>
      <c r="V68" s="215">
        <v>0</v>
      </c>
      <c r="W68" s="215">
        <v>0</v>
      </c>
      <c r="X68" s="215">
        <v>0</v>
      </c>
      <c r="Y68" s="215">
        <v>0</v>
      </c>
      <c r="Z68" s="215">
        <v>0</v>
      </c>
      <c r="AA68" s="215">
        <v>0</v>
      </c>
      <c r="AB68" s="215">
        <v>0</v>
      </c>
      <c r="AC68" s="215">
        <v>7000</v>
      </c>
    </row>
    <row r="69" spans="1:29" ht="21" customHeight="1" x14ac:dyDescent="0.2">
      <c r="A69" s="392"/>
      <c r="B69" s="387"/>
      <c r="C69" s="389"/>
      <c r="D69" s="397" t="s">
        <v>228</v>
      </c>
      <c r="E69" s="296"/>
      <c r="F69" s="296"/>
      <c r="G69" s="296"/>
      <c r="H69" s="297"/>
      <c r="I69" s="216">
        <v>0</v>
      </c>
      <c r="J69" s="216">
        <v>0</v>
      </c>
      <c r="K69" s="398">
        <v>0</v>
      </c>
      <c r="L69" s="297"/>
      <c r="M69" s="216">
        <v>0</v>
      </c>
      <c r="N69" s="398">
        <v>7000</v>
      </c>
      <c r="O69" s="297"/>
      <c r="P69" s="398">
        <v>0</v>
      </c>
      <c r="Q69" s="296"/>
      <c r="R69" s="297"/>
      <c r="S69" s="216">
        <v>0</v>
      </c>
      <c r="T69" s="216">
        <v>0</v>
      </c>
      <c r="U69" s="216">
        <v>0</v>
      </c>
      <c r="V69" s="216">
        <v>0</v>
      </c>
      <c r="W69" s="216">
        <v>0</v>
      </c>
      <c r="X69" s="216">
        <v>0</v>
      </c>
      <c r="Y69" s="216">
        <v>0</v>
      </c>
      <c r="Z69" s="216">
        <v>0</v>
      </c>
      <c r="AA69" s="216">
        <v>0</v>
      </c>
      <c r="AB69" s="216">
        <v>0</v>
      </c>
      <c r="AC69" s="216">
        <v>7000</v>
      </c>
    </row>
    <row r="70" spans="1:29" ht="21" customHeight="1" x14ac:dyDescent="0.2">
      <c r="A70" s="393"/>
      <c r="B70" s="399" t="s">
        <v>229</v>
      </c>
      <c r="C70" s="296"/>
      <c r="D70" s="296"/>
      <c r="E70" s="296"/>
      <c r="F70" s="296"/>
      <c r="G70" s="296"/>
      <c r="H70" s="297"/>
      <c r="I70" s="219">
        <v>274860</v>
      </c>
      <c r="J70" s="219">
        <v>114500</v>
      </c>
      <c r="K70" s="390">
        <v>25000</v>
      </c>
      <c r="L70" s="297"/>
      <c r="M70" s="219">
        <v>90000</v>
      </c>
      <c r="N70" s="390">
        <v>186948</v>
      </c>
      <c r="O70" s="297"/>
      <c r="P70" s="390">
        <v>1052209.3999999999</v>
      </c>
      <c r="Q70" s="296"/>
      <c r="R70" s="297"/>
      <c r="S70" s="219">
        <v>80000</v>
      </c>
      <c r="T70" s="219">
        <v>155000</v>
      </c>
      <c r="U70" s="219">
        <v>445000</v>
      </c>
      <c r="V70" s="219">
        <v>0</v>
      </c>
      <c r="W70" s="219">
        <v>0</v>
      </c>
      <c r="X70" s="219">
        <v>70000</v>
      </c>
      <c r="Y70" s="219">
        <v>0</v>
      </c>
      <c r="Z70" s="219">
        <v>30000</v>
      </c>
      <c r="AA70" s="219">
        <v>200000</v>
      </c>
      <c r="AB70" s="219">
        <v>0</v>
      </c>
      <c r="AC70" s="219">
        <v>2723517.4</v>
      </c>
    </row>
    <row r="71" spans="1:29" ht="21" customHeight="1" x14ac:dyDescent="0.2">
      <c r="A71" s="391" t="s">
        <v>7</v>
      </c>
      <c r="B71" s="391" t="s">
        <v>186</v>
      </c>
      <c r="C71" s="386"/>
      <c r="D71" s="391" t="s">
        <v>211</v>
      </c>
      <c r="E71" s="296"/>
      <c r="F71" s="296"/>
      <c r="G71" s="296"/>
      <c r="H71" s="297"/>
      <c r="I71" s="215">
        <v>162186.96</v>
      </c>
      <c r="J71" s="215">
        <v>0</v>
      </c>
      <c r="K71" s="396">
        <v>0</v>
      </c>
      <c r="L71" s="297"/>
      <c r="M71" s="215">
        <v>0</v>
      </c>
      <c r="N71" s="396">
        <v>12737.34</v>
      </c>
      <c r="O71" s="297"/>
      <c r="P71" s="396">
        <v>0</v>
      </c>
      <c r="Q71" s="296"/>
      <c r="R71" s="297"/>
      <c r="S71" s="215">
        <v>0</v>
      </c>
      <c r="T71" s="215">
        <v>0</v>
      </c>
      <c r="U71" s="215">
        <v>0</v>
      </c>
      <c r="V71" s="215">
        <v>0</v>
      </c>
      <c r="W71" s="215">
        <v>0</v>
      </c>
      <c r="X71" s="215">
        <v>0</v>
      </c>
      <c r="Y71" s="215">
        <v>0</v>
      </c>
      <c r="Z71" s="215">
        <v>0</v>
      </c>
      <c r="AA71" s="215">
        <v>714296.26</v>
      </c>
      <c r="AB71" s="215">
        <v>0</v>
      </c>
      <c r="AC71" s="215">
        <v>889220.56</v>
      </c>
    </row>
    <row r="72" spans="1:29" ht="21" customHeight="1" x14ac:dyDescent="0.2">
      <c r="A72" s="392"/>
      <c r="B72" s="394"/>
      <c r="C72" s="395"/>
      <c r="D72" s="391" t="s">
        <v>212</v>
      </c>
      <c r="E72" s="296"/>
      <c r="F72" s="296"/>
      <c r="G72" s="296"/>
      <c r="H72" s="297"/>
      <c r="I72" s="215">
        <v>13860.44</v>
      </c>
      <c r="J72" s="215">
        <v>0</v>
      </c>
      <c r="K72" s="396">
        <v>0</v>
      </c>
      <c r="L72" s="297"/>
      <c r="M72" s="215">
        <v>4459.6499999999996</v>
      </c>
      <c r="N72" s="396">
        <v>0</v>
      </c>
      <c r="O72" s="297"/>
      <c r="P72" s="396">
        <v>0</v>
      </c>
      <c r="Q72" s="296"/>
      <c r="R72" s="297"/>
      <c r="S72" s="215">
        <v>0</v>
      </c>
      <c r="T72" s="215">
        <v>0</v>
      </c>
      <c r="U72" s="215">
        <v>0</v>
      </c>
      <c r="V72" s="215">
        <v>0</v>
      </c>
      <c r="W72" s="215">
        <v>0</v>
      </c>
      <c r="X72" s="215">
        <v>0</v>
      </c>
      <c r="Y72" s="215">
        <v>0</v>
      </c>
      <c r="Z72" s="215">
        <v>0</v>
      </c>
      <c r="AA72" s="215">
        <v>0</v>
      </c>
      <c r="AB72" s="215">
        <v>0</v>
      </c>
      <c r="AC72" s="215">
        <v>18320.09</v>
      </c>
    </row>
    <row r="73" spans="1:29" ht="21" customHeight="1" x14ac:dyDescent="0.2">
      <c r="A73" s="392"/>
      <c r="B73" s="394"/>
      <c r="C73" s="395"/>
      <c r="D73" s="391" t="s">
        <v>213</v>
      </c>
      <c r="E73" s="296"/>
      <c r="F73" s="296"/>
      <c r="G73" s="296"/>
      <c r="H73" s="297"/>
      <c r="I73" s="215">
        <v>10000</v>
      </c>
      <c r="J73" s="215">
        <v>12087</v>
      </c>
      <c r="K73" s="396">
        <v>0</v>
      </c>
      <c r="L73" s="297"/>
      <c r="M73" s="215">
        <v>0</v>
      </c>
      <c r="N73" s="396">
        <v>10000</v>
      </c>
      <c r="O73" s="297"/>
      <c r="P73" s="396">
        <v>0</v>
      </c>
      <c r="Q73" s="296"/>
      <c r="R73" s="297"/>
      <c r="S73" s="215">
        <v>0</v>
      </c>
      <c r="T73" s="215">
        <v>0</v>
      </c>
      <c r="U73" s="215">
        <v>0</v>
      </c>
      <c r="V73" s="215">
        <v>0</v>
      </c>
      <c r="W73" s="215">
        <v>0</v>
      </c>
      <c r="X73" s="215">
        <v>0</v>
      </c>
      <c r="Y73" s="215">
        <v>0</v>
      </c>
      <c r="Z73" s="215">
        <v>0</v>
      </c>
      <c r="AA73" s="215">
        <v>0</v>
      </c>
      <c r="AB73" s="215">
        <v>0</v>
      </c>
      <c r="AC73" s="215">
        <v>32087</v>
      </c>
    </row>
    <row r="74" spans="1:29" ht="21" customHeight="1" x14ac:dyDescent="0.2">
      <c r="A74" s="392"/>
      <c r="B74" s="394"/>
      <c r="C74" s="395"/>
      <c r="D74" s="391" t="s">
        <v>242</v>
      </c>
      <c r="E74" s="296"/>
      <c r="F74" s="296"/>
      <c r="G74" s="296"/>
      <c r="H74" s="297"/>
      <c r="I74" s="215">
        <v>39171.620000000003</v>
      </c>
      <c r="J74" s="215">
        <v>0</v>
      </c>
      <c r="K74" s="396">
        <v>0</v>
      </c>
      <c r="L74" s="297"/>
      <c r="M74" s="215">
        <v>0</v>
      </c>
      <c r="N74" s="396">
        <v>0</v>
      </c>
      <c r="O74" s="297"/>
      <c r="P74" s="396">
        <v>0</v>
      </c>
      <c r="Q74" s="296"/>
      <c r="R74" s="297"/>
      <c r="S74" s="215">
        <v>0</v>
      </c>
      <c r="T74" s="215">
        <v>0</v>
      </c>
      <c r="U74" s="215">
        <v>0</v>
      </c>
      <c r="V74" s="215">
        <v>0</v>
      </c>
      <c r="W74" s="215">
        <v>0</v>
      </c>
      <c r="X74" s="215">
        <v>0</v>
      </c>
      <c r="Y74" s="215">
        <v>0</v>
      </c>
      <c r="Z74" s="215">
        <v>0</v>
      </c>
      <c r="AA74" s="215">
        <v>0</v>
      </c>
      <c r="AB74" s="215">
        <v>0</v>
      </c>
      <c r="AC74" s="215">
        <v>39171.620000000003</v>
      </c>
    </row>
    <row r="75" spans="1:29" ht="21" customHeight="1" x14ac:dyDescent="0.2">
      <c r="A75" s="392"/>
      <c r="B75" s="387"/>
      <c r="C75" s="389"/>
      <c r="D75" s="397" t="s">
        <v>227</v>
      </c>
      <c r="E75" s="296"/>
      <c r="F75" s="296"/>
      <c r="G75" s="296"/>
      <c r="H75" s="297"/>
      <c r="I75" s="216">
        <v>225219.02</v>
      </c>
      <c r="J75" s="216">
        <v>12087</v>
      </c>
      <c r="K75" s="398">
        <v>0</v>
      </c>
      <c r="L75" s="297"/>
      <c r="M75" s="216">
        <v>4459.6499999999996</v>
      </c>
      <c r="N75" s="398">
        <v>22737.34</v>
      </c>
      <c r="O75" s="297"/>
      <c r="P75" s="398">
        <v>0</v>
      </c>
      <c r="Q75" s="296"/>
      <c r="R75" s="297"/>
      <c r="S75" s="216">
        <v>0</v>
      </c>
      <c r="T75" s="216">
        <v>0</v>
      </c>
      <c r="U75" s="216">
        <v>0</v>
      </c>
      <c r="V75" s="216">
        <v>0</v>
      </c>
      <c r="W75" s="216">
        <v>0</v>
      </c>
      <c r="X75" s="216">
        <v>0</v>
      </c>
      <c r="Y75" s="216">
        <v>0</v>
      </c>
      <c r="Z75" s="216">
        <v>0</v>
      </c>
      <c r="AA75" s="216">
        <v>714296.26</v>
      </c>
      <c r="AB75" s="216">
        <v>0</v>
      </c>
      <c r="AC75" s="216">
        <v>978799.27</v>
      </c>
    </row>
    <row r="76" spans="1:29" ht="21" customHeight="1" x14ac:dyDescent="0.2">
      <c r="A76" s="393"/>
      <c r="B76" s="399" t="s">
        <v>229</v>
      </c>
      <c r="C76" s="296"/>
      <c r="D76" s="296"/>
      <c r="E76" s="296"/>
      <c r="F76" s="296"/>
      <c r="G76" s="296"/>
      <c r="H76" s="297"/>
      <c r="I76" s="219">
        <v>225219.02</v>
      </c>
      <c r="J76" s="219">
        <v>12087</v>
      </c>
      <c r="K76" s="390">
        <v>0</v>
      </c>
      <c r="L76" s="297"/>
      <c r="M76" s="219">
        <v>4459.6499999999996</v>
      </c>
      <c r="N76" s="390">
        <v>22737.34</v>
      </c>
      <c r="O76" s="297"/>
      <c r="P76" s="390">
        <v>0</v>
      </c>
      <c r="Q76" s="296"/>
      <c r="R76" s="297"/>
      <c r="S76" s="219">
        <v>0</v>
      </c>
      <c r="T76" s="219">
        <v>0</v>
      </c>
      <c r="U76" s="219">
        <v>0</v>
      </c>
      <c r="V76" s="219">
        <v>0</v>
      </c>
      <c r="W76" s="219">
        <v>0</v>
      </c>
      <c r="X76" s="219">
        <v>0</v>
      </c>
      <c r="Y76" s="219">
        <v>0</v>
      </c>
      <c r="Z76" s="219">
        <v>0</v>
      </c>
      <c r="AA76" s="219">
        <v>714296.26</v>
      </c>
      <c r="AB76" s="219">
        <v>0</v>
      </c>
      <c r="AC76" s="219">
        <v>978799.27</v>
      </c>
    </row>
    <row r="77" spans="1:29" ht="21" customHeight="1" x14ac:dyDescent="0.2">
      <c r="A77" s="391" t="s">
        <v>9</v>
      </c>
      <c r="B77" s="391" t="s">
        <v>186</v>
      </c>
      <c r="C77" s="386"/>
      <c r="D77" s="391" t="s">
        <v>214</v>
      </c>
      <c r="E77" s="296"/>
      <c r="F77" s="296"/>
      <c r="G77" s="296"/>
      <c r="H77" s="297"/>
      <c r="I77" s="215">
        <v>30000</v>
      </c>
      <c r="J77" s="215">
        <v>19000</v>
      </c>
      <c r="K77" s="396">
        <v>0</v>
      </c>
      <c r="L77" s="297"/>
      <c r="M77" s="215">
        <v>7600</v>
      </c>
      <c r="N77" s="396">
        <v>0</v>
      </c>
      <c r="O77" s="297"/>
      <c r="P77" s="396">
        <v>110000</v>
      </c>
      <c r="Q77" s="296"/>
      <c r="R77" s="297"/>
      <c r="S77" s="215">
        <v>0</v>
      </c>
      <c r="T77" s="215">
        <v>0</v>
      </c>
      <c r="U77" s="215">
        <v>0</v>
      </c>
      <c r="V77" s="215">
        <v>0</v>
      </c>
      <c r="W77" s="215">
        <v>0</v>
      </c>
      <c r="X77" s="215">
        <v>0</v>
      </c>
      <c r="Y77" s="215">
        <v>0</v>
      </c>
      <c r="Z77" s="215">
        <v>0</v>
      </c>
      <c r="AA77" s="215">
        <v>0</v>
      </c>
      <c r="AB77" s="215">
        <v>0</v>
      </c>
      <c r="AC77" s="215">
        <v>166600</v>
      </c>
    </row>
    <row r="78" spans="1:29" ht="21" customHeight="1" x14ac:dyDescent="0.2">
      <c r="A78" s="392"/>
      <c r="B78" s="394"/>
      <c r="C78" s="395"/>
      <c r="D78" s="391" t="s">
        <v>406</v>
      </c>
      <c r="E78" s="296"/>
      <c r="F78" s="296"/>
      <c r="G78" s="296"/>
      <c r="H78" s="297"/>
      <c r="I78" s="215">
        <v>0</v>
      </c>
      <c r="J78" s="215">
        <v>0</v>
      </c>
      <c r="K78" s="396">
        <v>0</v>
      </c>
      <c r="L78" s="297"/>
      <c r="M78" s="215">
        <v>0</v>
      </c>
      <c r="N78" s="396">
        <v>0</v>
      </c>
      <c r="O78" s="297"/>
      <c r="P78" s="396">
        <v>0</v>
      </c>
      <c r="Q78" s="296"/>
      <c r="R78" s="297"/>
      <c r="S78" s="215">
        <v>0</v>
      </c>
      <c r="T78" s="215">
        <v>0</v>
      </c>
      <c r="U78" s="215">
        <v>2500000</v>
      </c>
      <c r="V78" s="215">
        <v>0</v>
      </c>
      <c r="W78" s="215">
        <v>0</v>
      </c>
      <c r="X78" s="215">
        <v>0</v>
      </c>
      <c r="Y78" s="215">
        <v>0</v>
      </c>
      <c r="Z78" s="215">
        <v>0</v>
      </c>
      <c r="AA78" s="215">
        <v>0</v>
      </c>
      <c r="AB78" s="215">
        <v>0</v>
      </c>
      <c r="AC78" s="215">
        <v>2500000</v>
      </c>
    </row>
    <row r="79" spans="1:29" ht="21" customHeight="1" x14ac:dyDescent="0.2">
      <c r="A79" s="392"/>
      <c r="B79" s="394"/>
      <c r="C79" s="395"/>
      <c r="D79" s="391" t="s">
        <v>407</v>
      </c>
      <c r="E79" s="296"/>
      <c r="F79" s="296"/>
      <c r="G79" s="296"/>
      <c r="H79" s="297"/>
      <c r="I79" s="215">
        <v>0</v>
      </c>
      <c r="J79" s="215">
        <v>0</v>
      </c>
      <c r="K79" s="396">
        <v>0</v>
      </c>
      <c r="L79" s="297"/>
      <c r="M79" s="215">
        <v>25000</v>
      </c>
      <c r="N79" s="396">
        <v>0</v>
      </c>
      <c r="O79" s="297"/>
      <c r="P79" s="396">
        <v>0</v>
      </c>
      <c r="Q79" s="296"/>
      <c r="R79" s="297"/>
      <c r="S79" s="215">
        <v>0</v>
      </c>
      <c r="T79" s="215">
        <v>0</v>
      </c>
      <c r="U79" s="215">
        <v>0</v>
      </c>
      <c r="V79" s="215">
        <v>0</v>
      </c>
      <c r="W79" s="215">
        <v>0</v>
      </c>
      <c r="X79" s="215">
        <v>0</v>
      </c>
      <c r="Y79" s="215">
        <v>0</v>
      </c>
      <c r="Z79" s="215">
        <v>0</v>
      </c>
      <c r="AA79" s="215">
        <v>0</v>
      </c>
      <c r="AB79" s="215">
        <v>0</v>
      </c>
      <c r="AC79" s="215">
        <v>25000</v>
      </c>
    </row>
    <row r="80" spans="1:29" ht="21" customHeight="1" x14ac:dyDescent="0.2">
      <c r="A80" s="392"/>
      <c r="B80" s="394"/>
      <c r="C80" s="395"/>
      <c r="D80" s="391" t="s">
        <v>408</v>
      </c>
      <c r="E80" s="296"/>
      <c r="F80" s="296"/>
      <c r="G80" s="296"/>
      <c r="H80" s="297"/>
      <c r="I80" s="215">
        <v>0</v>
      </c>
      <c r="J80" s="215">
        <v>0</v>
      </c>
      <c r="K80" s="396">
        <v>0</v>
      </c>
      <c r="L80" s="297"/>
      <c r="M80" s="215">
        <v>0</v>
      </c>
      <c r="N80" s="396">
        <v>0</v>
      </c>
      <c r="O80" s="297"/>
      <c r="P80" s="396">
        <v>7000</v>
      </c>
      <c r="Q80" s="296"/>
      <c r="R80" s="297"/>
      <c r="S80" s="215">
        <v>0</v>
      </c>
      <c r="T80" s="215">
        <v>0</v>
      </c>
      <c r="U80" s="215">
        <v>0</v>
      </c>
      <c r="V80" s="215">
        <v>0</v>
      </c>
      <c r="W80" s="215">
        <v>0</v>
      </c>
      <c r="X80" s="215">
        <v>0</v>
      </c>
      <c r="Y80" s="215">
        <v>0</v>
      </c>
      <c r="Z80" s="215">
        <v>0</v>
      </c>
      <c r="AA80" s="215">
        <v>0</v>
      </c>
      <c r="AB80" s="215">
        <v>0</v>
      </c>
      <c r="AC80" s="215">
        <v>7000</v>
      </c>
    </row>
    <row r="81" spans="1:29" ht="21" customHeight="1" x14ac:dyDescent="0.2">
      <c r="A81" s="392"/>
      <c r="B81" s="394"/>
      <c r="C81" s="395"/>
      <c r="D81" s="391" t="s">
        <v>409</v>
      </c>
      <c r="E81" s="296"/>
      <c r="F81" s="296"/>
      <c r="G81" s="296"/>
      <c r="H81" s="297"/>
      <c r="I81" s="215">
        <v>47000</v>
      </c>
      <c r="J81" s="215">
        <v>0</v>
      </c>
      <c r="K81" s="396">
        <v>0</v>
      </c>
      <c r="L81" s="297"/>
      <c r="M81" s="215">
        <v>0</v>
      </c>
      <c r="N81" s="396">
        <v>0</v>
      </c>
      <c r="O81" s="297"/>
      <c r="P81" s="396">
        <v>0</v>
      </c>
      <c r="Q81" s="296"/>
      <c r="R81" s="297"/>
      <c r="S81" s="215">
        <v>0</v>
      </c>
      <c r="T81" s="215">
        <v>0</v>
      </c>
      <c r="U81" s="215">
        <v>0</v>
      </c>
      <c r="V81" s="215">
        <v>0</v>
      </c>
      <c r="W81" s="215">
        <v>0</v>
      </c>
      <c r="X81" s="215">
        <v>0</v>
      </c>
      <c r="Y81" s="215">
        <v>0</v>
      </c>
      <c r="Z81" s="215">
        <v>0</v>
      </c>
      <c r="AA81" s="215">
        <v>0</v>
      </c>
      <c r="AB81" s="215">
        <v>0</v>
      </c>
      <c r="AC81" s="215">
        <v>47000</v>
      </c>
    </row>
    <row r="82" spans="1:29" ht="21" customHeight="1" x14ac:dyDescent="0.2">
      <c r="A82" s="392"/>
      <c r="B82" s="394"/>
      <c r="C82" s="395"/>
      <c r="D82" s="391" t="s">
        <v>410</v>
      </c>
      <c r="E82" s="296"/>
      <c r="F82" s="296"/>
      <c r="G82" s="296"/>
      <c r="H82" s="297"/>
      <c r="I82" s="215">
        <v>0</v>
      </c>
      <c r="J82" s="215">
        <v>0</v>
      </c>
      <c r="K82" s="396">
        <v>0</v>
      </c>
      <c r="L82" s="297"/>
      <c r="M82" s="215">
        <v>0</v>
      </c>
      <c r="N82" s="396">
        <v>0</v>
      </c>
      <c r="O82" s="297"/>
      <c r="P82" s="396">
        <v>0</v>
      </c>
      <c r="Q82" s="296"/>
      <c r="R82" s="297"/>
      <c r="S82" s="215">
        <v>59000</v>
      </c>
      <c r="T82" s="215">
        <v>0</v>
      </c>
      <c r="U82" s="215">
        <v>0</v>
      </c>
      <c r="V82" s="215">
        <v>0</v>
      </c>
      <c r="W82" s="215">
        <v>0</v>
      </c>
      <c r="X82" s="215">
        <v>0</v>
      </c>
      <c r="Y82" s="215">
        <v>0</v>
      </c>
      <c r="Z82" s="215">
        <v>0</v>
      </c>
      <c r="AA82" s="215">
        <v>0</v>
      </c>
      <c r="AB82" s="215">
        <v>0</v>
      </c>
      <c r="AC82" s="215">
        <v>59000</v>
      </c>
    </row>
    <row r="83" spans="1:29" ht="21" customHeight="1" x14ac:dyDescent="0.2">
      <c r="A83" s="392"/>
      <c r="B83" s="394"/>
      <c r="C83" s="395"/>
      <c r="D83" s="391" t="s">
        <v>243</v>
      </c>
      <c r="E83" s="296"/>
      <c r="F83" s="296"/>
      <c r="G83" s="296"/>
      <c r="H83" s="297"/>
      <c r="I83" s="215">
        <v>0</v>
      </c>
      <c r="J83" s="215">
        <v>0</v>
      </c>
      <c r="K83" s="396">
        <v>0</v>
      </c>
      <c r="L83" s="297"/>
      <c r="M83" s="215">
        <v>0</v>
      </c>
      <c r="N83" s="396">
        <v>0</v>
      </c>
      <c r="O83" s="297"/>
      <c r="P83" s="396">
        <v>120000</v>
      </c>
      <c r="Q83" s="296"/>
      <c r="R83" s="297"/>
      <c r="S83" s="215">
        <v>0</v>
      </c>
      <c r="T83" s="215">
        <v>0</v>
      </c>
      <c r="U83" s="215">
        <v>0</v>
      </c>
      <c r="V83" s="215">
        <v>0</v>
      </c>
      <c r="W83" s="215">
        <v>0</v>
      </c>
      <c r="X83" s="215">
        <v>0</v>
      </c>
      <c r="Y83" s="215">
        <v>0</v>
      </c>
      <c r="Z83" s="215">
        <v>0</v>
      </c>
      <c r="AA83" s="215">
        <v>0</v>
      </c>
      <c r="AB83" s="215">
        <v>0</v>
      </c>
      <c r="AC83" s="215">
        <v>120000</v>
      </c>
    </row>
    <row r="84" spans="1:29" ht="21" customHeight="1" x14ac:dyDescent="0.2">
      <c r="A84" s="392"/>
      <c r="B84" s="394"/>
      <c r="C84" s="395"/>
      <c r="D84" s="391" t="s">
        <v>244</v>
      </c>
      <c r="E84" s="296"/>
      <c r="F84" s="296"/>
      <c r="G84" s="296"/>
      <c r="H84" s="297"/>
      <c r="I84" s="215">
        <v>48674.9</v>
      </c>
      <c r="J84" s="215">
        <v>20000</v>
      </c>
      <c r="K84" s="396">
        <v>50000</v>
      </c>
      <c r="L84" s="297"/>
      <c r="M84" s="215">
        <v>0</v>
      </c>
      <c r="N84" s="396">
        <v>0</v>
      </c>
      <c r="O84" s="297"/>
      <c r="P84" s="396">
        <v>0</v>
      </c>
      <c r="Q84" s="296"/>
      <c r="R84" s="297"/>
      <c r="S84" s="215">
        <v>0</v>
      </c>
      <c r="T84" s="215">
        <v>0</v>
      </c>
      <c r="U84" s="215">
        <v>0</v>
      </c>
      <c r="V84" s="215">
        <v>0</v>
      </c>
      <c r="W84" s="215">
        <v>0</v>
      </c>
      <c r="X84" s="215">
        <v>0</v>
      </c>
      <c r="Y84" s="215">
        <v>0</v>
      </c>
      <c r="Z84" s="215">
        <v>0</v>
      </c>
      <c r="AA84" s="215">
        <v>100000</v>
      </c>
      <c r="AB84" s="215">
        <v>0</v>
      </c>
      <c r="AC84" s="215">
        <v>218674.9</v>
      </c>
    </row>
    <row r="85" spans="1:29" ht="21" customHeight="1" x14ac:dyDescent="0.2">
      <c r="A85" s="392"/>
      <c r="B85" s="387"/>
      <c r="C85" s="389"/>
      <c r="D85" s="397" t="s">
        <v>227</v>
      </c>
      <c r="E85" s="296"/>
      <c r="F85" s="296"/>
      <c r="G85" s="296"/>
      <c r="H85" s="297"/>
      <c r="I85" s="216">
        <v>125674.9</v>
      </c>
      <c r="J85" s="216">
        <v>39000</v>
      </c>
      <c r="K85" s="398">
        <v>50000</v>
      </c>
      <c r="L85" s="297"/>
      <c r="M85" s="216">
        <v>32600</v>
      </c>
      <c r="N85" s="398">
        <v>0</v>
      </c>
      <c r="O85" s="297"/>
      <c r="P85" s="398">
        <v>237000</v>
      </c>
      <c r="Q85" s="296"/>
      <c r="R85" s="297"/>
      <c r="S85" s="216">
        <v>59000</v>
      </c>
      <c r="T85" s="216">
        <v>0</v>
      </c>
      <c r="U85" s="216">
        <v>2500000</v>
      </c>
      <c r="V85" s="216">
        <v>0</v>
      </c>
      <c r="W85" s="216">
        <v>0</v>
      </c>
      <c r="X85" s="216">
        <v>0</v>
      </c>
      <c r="Y85" s="216">
        <v>0</v>
      </c>
      <c r="Z85" s="216">
        <v>0</v>
      </c>
      <c r="AA85" s="216">
        <v>100000</v>
      </c>
      <c r="AB85" s="216">
        <v>0</v>
      </c>
      <c r="AC85" s="216">
        <v>3143274.9</v>
      </c>
    </row>
    <row r="86" spans="1:29" ht="21" customHeight="1" x14ac:dyDescent="0.2">
      <c r="A86" s="393"/>
      <c r="B86" s="399" t="s">
        <v>229</v>
      </c>
      <c r="C86" s="296"/>
      <c r="D86" s="296"/>
      <c r="E86" s="296"/>
      <c r="F86" s="296"/>
      <c r="G86" s="296"/>
      <c r="H86" s="297"/>
      <c r="I86" s="219">
        <v>125674.9</v>
      </c>
      <c r="J86" s="219">
        <v>39000</v>
      </c>
      <c r="K86" s="390">
        <v>50000</v>
      </c>
      <c r="L86" s="297"/>
      <c r="M86" s="219">
        <v>32600</v>
      </c>
      <c r="N86" s="390">
        <v>0</v>
      </c>
      <c r="O86" s="297"/>
      <c r="P86" s="390">
        <v>237000</v>
      </c>
      <c r="Q86" s="296"/>
      <c r="R86" s="297"/>
      <c r="S86" s="219">
        <v>59000</v>
      </c>
      <c r="T86" s="219">
        <v>0</v>
      </c>
      <c r="U86" s="219">
        <v>2500000</v>
      </c>
      <c r="V86" s="219">
        <v>0</v>
      </c>
      <c r="W86" s="219">
        <v>0</v>
      </c>
      <c r="X86" s="219">
        <v>0</v>
      </c>
      <c r="Y86" s="219">
        <v>0</v>
      </c>
      <c r="Z86" s="219">
        <v>0</v>
      </c>
      <c r="AA86" s="219">
        <v>100000</v>
      </c>
      <c r="AB86" s="219">
        <v>0</v>
      </c>
      <c r="AC86" s="219">
        <v>3143274.9</v>
      </c>
    </row>
    <row r="87" spans="1:29" ht="21" customHeight="1" x14ac:dyDescent="0.2">
      <c r="A87" s="391" t="s">
        <v>46</v>
      </c>
      <c r="B87" s="391" t="s">
        <v>186</v>
      </c>
      <c r="C87" s="386"/>
      <c r="D87" s="391" t="s">
        <v>411</v>
      </c>
      <c r="E87" s="296"/>
      <c r="F87" s="296"/>
      <c r="G87" s="296"/>
      <c r="H87" s="297"/>
      <c r="I87" s="215">
        <v>66000</v>
      </c>
      <c r="J87" s="215">
        <v>0</v>
      </c>
      <c r="K87" s="396">
        <v>0</v>
      </c>
      <c r="L87" s="297"/>
      <c r="M87" s="215">
        <v>0</v>
      </c>
      <c r="N87" s="396">
        <v>0</v>
      </c>
      <c r="O87" s="297"/>
      <c r="P87" s="396">
        <v>0</v>
      </c>
      <c r="Q87" s="296"/>
      <c r="R87" s="297"/>
      <c r="S87" s="215">
        <v>0</v>
      </c>
      <c r="T87" s="215">
        <v>0</v>
      </c>
      <c r="U87" s="215">
        <v>0</v>
      </c>
      <c r="V87" s="215">
        <v>0</v>
      </c>
      <c r="W87" s="215">
        <v>0</v>
      </c>
      <c r="X87" s="215">
        <v>0</v>
      </c>
      <c r="Y87" s="215">
        <v>0</v>
      </c>
      <c r="Z87" s="215">
        <v>0</v>
      </c>
      <c r="AA87" s="215">
        <v>0</v>
      </c>
      <c r="AB87" s="215">
        <v>0</v>
      </c>
      <c r="AC87" s="215">
        <v>66000</v>
      </c>
    </row>
    <row r="88" spans="1:29" ht="21" customHeight="1" x14ac:dyDescent="0.2">
      <c r="A88" s="392"/>
      <c r="B88" s="394"/>
      <c r="C88" s="395"/>
      <c r="D88" s="391" t="s">
        <v>215</v>
      </c>
      <c r="E88" s="296"/>
      <c r="F88" s="296"/>
      <c r="G88" s="296"/>
      <c r="H88" s="297"/>
      <c r="I88" s="215">
        <v>0</v>
      </c>
      <c r="J88" s="215">
        <v>0</v>
      </c>
      <c r="K88" s="396">
        <v>0</v>
      </c>
      <c r="L88" s="297"/>
      <c r="M88" s="215">
        <v>0</v>
      </c>
      <c r="N88" s="396">
        <v>0</v>
      </c>
      <c r="O88" s="297"/>
      <c r="P88" s="396">
        <v>246000</v>
      </c>
      <c r="Q88" s="296"/>
      <c r="R88" s="297"/>
      <c r="S88" s="215">
        <v>0</v>
      </c>
      <c r="T88" s="215">
        <v>0</v>
      </c>
      <c r="U88" s="215">
        <v>0</v>
      </c>
      <c r="V88" s="215">
        <v>2086000</v>
      </c>
      <c r="W88" s="215">
        <v>0</v>
      </c>
      <c r="X88" s="215">
        <v>39000</v>
      </c>
      <c r="Y88" s="215">
        <v>0</v>
      </c>
      <c r="Z88" s="215">
        <v>0</v>
      </c>
      <c r="AA88" s="215">
        <v>0</v>
      </c>
      <c r="AB88" s="215">
        <v>0</v>
      </c>
      <c r="AC88" s="215">
        <v>2371000</v>
      </c>
    </row>
    <row r="89" spans="1:29" ht="21" customHeight="1" x14ac:dyDescent="0.2">
      <c r="A89" s="392"/>
      <c r="B89" s="394"/>
      <c r="C89" s="395"/>
      <c r="D89" s="391" t="s">
        <v>245</v>
      </c>
      <c r="E89" s="296"/>
      <c r="F89" s="296"/>
      <c r="G89" s="296"/>
      <c r="H89" s="297"/>
      <c r="I89" s="215">
        <v>443000</v>
      </c>
      <c r="J89" s="215">
        <v>0</v>
      </c>
      <c r="K89" s="396">
        <v>0</v>
      </c>
      <c r="L89" s="297"/>
      <c r="M89" s="215">
        <v>0</v>
      </c>
      <c r="N89" s="396">
        <v>0</v>
      </c>
      <c r="O89" s="297"/>
      <c r="P89" s="396">
        <v>148000</v>
      </c>
      <c r="Q89" s="296"/>
      <c r="R89" s="297"/>
      <c r="S89" s="215">
        <v>0</v>
      </c>
      <c r="T89" s="215">
        <v>0</v>
      </c>
      <c r="U89" s="215">
        <v>0</v>
      </c>
      <c r="V89" s="215">
        <v>404000</v>
      </c>
      <c r="W89" s="215">
        <v>0</v>
      </c>
      <c r="X89" s="215">
        <v>0</v>
      </c>
      <c r="Y89" s="215">
        <v>0</v>
      </c>
      <c r="Z89" s="215">
        <v>0</v>
      </c>
      <c r="AA89" s="215">
        <v>0</v>
      </c>
      <c r="AB89" s="215">
        <v>0</v>
      </c>
      <c r="AC89" s="215">
        <v>995000</v>
      </c>
    </row>
    <row r="90" spans="1:29" ht="21" customHeight="1" x14ac:dyDescent="0.2">
      <c r="A90" s="392"/>
      <c r="B90" s="387"/>
      <c r="C90" s="389"/>
      <c r="D90" s="397" t="s">
        <v>227</v>
      </c>
      <c r="E90" s="296"/>
      <c r="F90" s="296"/>
      <c r="G90" s="296"/>
      <c r="H90" s="297"/>
      <c r="I90" s="216">
        <v>509000</v>
      </c>
      <c r="J90" s="216">
        <v>0</v>
      </c>
      <c r="K90" s="398">
        <v>0</v>
      </c>
      <c r="L90" s="297"/>
      <c r="M90" s="216">
        <v>0</v>
      </c>
      <c r="N90" s="398">
        <v>0</v>
      </c>
      <c r="O90" s="297"/>
      <c r="P90" s="398">
        <v>394000</v>
      </c>
      <c r="Q90" s="296"/>
      <c r="R90" s="297"/>
      <c r="S90" s="216">
        <v>0</v>
      </c>
      <c r="T90" s="216">
        <v>0</v>
      </c>
      <c r="U90" s="216">
        <v>0</v>
      </c>
      <c r="V90" s="216">
        <v>2490000</v>
      </c>
      <c r="W90" s="216">
        <v>0</v>
      </c>
      <c r="X90" s="216">
        <v>39000</v>
      </c>
      <c r="Y90" s="216">
        <v>0</v>
      </c>
      <c r="Z90" s="216">
        <v>0</v>
      </c>
      <c r="AA90" s="216">
        <v>0</v>
      </c>
      <c r="AB90" s="216">
        <v>0</v>
      </c>
      <c r="AC90" s="216">
        <v>3432000</v>
      </c>
    </row>
    <row r="91" spans="1:29" ht="21" customHeight="1" x14ac:dyDescent="0.2">
      <c r="A91" s="392"/>
      <c r="B91" s="391" t="s">
        <v>188</v>
      </c>
      <c r="C91" s="386"/>
      <c r="D91" s="391" t="s">
        <v>215</v>
      </c>
      <c r="E91" s="296"/>
      <c r="F91" s="296"/>
      <c r="G91" s="296"/>
      <c r="H91" s="297"/>
      <c r="I91" s="215">
        <v>0</v>
      </c>
      <c r="J91" s="215">
        <v>0</v>
      </c>
      <c r="K91" s="396">
        <v>0</v>
      </c>
      <c r="L91" s="297"/>
      <c r="M91" s="215">
        <v>0</v>
      </c>
      <c r="N91" s="396">
        <v>0</v>
      </c>
      <c r="O91" s="297"/>
      <c r="P91" s="396">
        <v>0</v>
      </c>
      <c r="Q91" s="296"/>
      <c r="R91" s="297"/>
      <c r="S91" s="215">
        <v>0</v>
      </c>
      <c r="T91" s="215">
        <v>0</v>
      </c>
      <c r="U91" s="215">
        <v>0</v>
      </c>
      <c r="V91" s="215">
        <v>1010000</v>
      </c>
      <c r="W91" s="215">
        <v>0</v>
      </c>
      <c r="X91" s="215">
        <v>0</v>
      </c>
      <c r="Y91" s="215">
        <v>0</v>
      </c>
      <c r="Z91" s="215">
        <v>0</v>
      </c>
      <c r="AA91" s="215">
        <v>0</v>
      </c>
      <c r="AB91" s="215">
        <v>0</v>
      </c>
      <c r="AC91" s="215">
        <v>1010000</v>
      </c>
    </row>
    <row r="92" spans="1:29" ht="21" customHeight="1" x14ac:dyDescent="0.2">
      <c r="A92" s="392"/>
      <c r="B92" s="387"/>
      <c r="C92" s="389"/>
      <c r="D92" s="397" t="s">
        <v>228</v>
      </c>
      <c r="E92" s="296"/>
      <c r="F92" s="296"/>
      <c r="G92" s="296"/>
      <c r="H92" s="297"/>
      <c r="I92" s="216">
        <v>0</v>
      </c>
      <c r="J92" s="216">
        <v>0</v>
      </c>
      <c r="K92" s="398">
        <v>0</v>
      </c>
      <c r="L92" s="297"/>
      <c r="M92" s="216">
        <v>0</v>
      </c>
      <c r="N92" s="398">
        <v>0</v>
      </c>
      <c r="O92" s="297"/>
      <c r="P92" s="398">
        <v>0</v>
      </c>
      <c r="Q92" s="296"/>
      <c r="R92" s="297"/>
      <c r="S92" s="216">
        <v>0</v>
      </c>
      <c r="T92" s="216">
        <v>0</v>
      </c>
      <c r="U92" s="216">
        <v>0</v>
      </c>
      <c r="V92" s="216">
        <v>1010000</v>
      </c>
      <c r="W92" s="216">
        <v>0</v>
      </c>
      <c r="X92" s="216">
        <v>0</v>
      </c>
      <c r="Y92" s="216">
        <v>0</v>
      </c>
      <c r="Z92" s="216">
        <v>0</v>
      </c>
      <c r="AA92" s="216">
        <v>0</v>
      </c>
      <c r="AB92" s="216">
        <v>0</v>
      </c>
      <c r="AC92" s="216">
        <v>1010000</v>
      </c>
    </row>
    <row r="93" spans="1:29" ht="21" customHeight="1" x14ac:dyDescent="0.2">
      <c r="A93" s="393"/>
      <c r="B93" s="399" t="s">
        <v>229</v>
      </c>
      <c r="C93" s="296"/>
      <c r="D93" s="296"/>
      <c r="E93" s="296"/>
      <c r="F93" s="296"/>
      <c r="G93" s="296"/>
      <c r="H93" s="297"/>
      <c r="I93" s="219">
        <v>509000</v>
      </c>
      <c r="J93" s="219">
        <v>0</v>
      </c>
      <c r="K93" s="390">
        <v>0</v>
      </c>
      <c r="L93" s="297"/>
      <c r="M93" s="219">
        <v>0</v>
      </c>
      <c r="N93" s="390">
        <v>0</v>
      </c>
      <c r="O93" s="297"/>
      <c r="P93" s="390">
        <v>394000</v>
      </c>
      <c r="Q93" s="296"/>
      <c r="R93" s="297"/>
      <c r="S93" s="219">
        <v>0</v>
      </c>
      <c r="T93" s="219">
        <v>0</v>
      </c>
      <c r="U93" s="219">
        <v>0</v>
      </c>
      <c r="V93" s="219">
        <v>3500000</v>
      </c>
      <c r="W93" s="219">
        <v>0</v>
      </c>
      <c r="X93" s="219">
        <v>39000</v>
      </c>
      <c r="Y93" s="219">
        <v>0</v>
      </c>
      <c r="Z93" s="219">
        <v>0</v>
      </c>
      <c r="AA93" s="219">
        <v>0</v>
      </c>
      <c r="AB93" s="219">
        <v>0</v>
      </c>
      <c r="AC93" s="219">
        <v>4442000</v>
      </c>
    </row>
    <row r="94" spans="1:29" ht="21" customHeight="1" x14ac:dyDescent="0.2">
      <c r="A94" s="391" t="s">
        <v>50</v>
      </c>
      <c r="B94" s="391" t="s">
        <v>186</v>
      </c>
      <c r="C94" s="386"/>
      <c r="D94" s="391" t="s">
        <v>50</v>
      </c>
      <c r="E94" s="296"/>
      <c r="F94" s="296"/>
      <c r="G94" s="296"/>
      <c r="H94" s="297"/>
      <c r="I94" s="215">
        <v>25000</v>
      </c>
      <c r="J94" s="215">
        <v>0</v>
      </c>
      <c r="K94" s="396">
        <v>0</v>
      </c>
      <c r="L94" s="297"/>
      <c r="M94" s="215">
        <v>0</v>
      </c>
      <c r="N94" s="396">
        <v>0</v>
      </c>
      <c r="O94" s="297"/>
      <c r="P94" s="396">
        <v>0</v>
      </c>
      <c r="Q94" s="296"/>
      <c r="R94" s="297"/>
      <c r="S94" s="215">
        <v>0</v>
      </c>
      <c r="T94" s="215">
        <v>0</v>
      </c>
      <c r="U94" s="215">
        <v>0</v>
      </c>
      <c r="V94" s="215">
        <v>0</v>
      </c>
      <c r="W94" s="215">
        <v>0</v>
      </c>
      <c r="X94" s="215">
        <v>0</v>
      </c>
      <c r="Y94" s="215">
        <v>0</v>
      </c>
      <c r="Z94" s="215">
        <v>0</v>
      </c>
      <c r="AA94" s="215">
        <v>0</v>
      </c>
      <c r="AB94" s="215">
        <v>0</v>
      </c>
      <c r="AC94" s="215">
        <v>25000</v>
      </c>
    </row>
    <row r="95" spans="1:29" ht="21" customHeight="1" x14ac:dyDescent="0.2">
      <c r="A95" s="392"/>
      <c r="B95" s="387"/>
      <c r="C95" s="389"/>
      <c r="D95" s="397" t="s">
        <v>227</v>
      </c>
      <c r="E95" s="296"/>
      <c r="F95" s="296"/>
      <c r="G95" s="296"/>
      <c r="H95" s="297"/>
      <c r="I95" s="216">
        <v>25000</v>
      </c>
      <c r="J95" s="216">
        <v>0</v>
      </c>
      <c r="K95" s="398">
        <v>0</v>
      </c>
      <c r="L95" s="297"/>
      <c r="M95" s="216">
        <v>0</v>
      </c>
      <c r="N95" s="398">
        <v>0</v>
      </c>
      <c r="O95" s="297"/>
      <c r="P95" s="398">
        <v>0</v>
      </c>
      <c r="Q95" s="296"/>
      <c r="R95" s="297"/>
      <c r="S95" s="216">
        <v>0</v>
      </c>
      <c r="T95" s="216">
        <v>0</v>
      </c>
      <c r="U95" s="216">
        <v>0</v>
      </c>
      <c r="V95" s="216">
        <v>0</v>
      </c>
      <c r="W95" s="216">
        <v>0</v>
      </c>
      <c r="X95" s="216">
        <v>0</v>
      </c>
      <c r="Y95" s="216">
        <v>0</v>
      </c>
      <c r="Z95" s="216">
        <v>0</v>
      </c>
      <c r="AA95" s="216">
        <v>0</v>
      </c>
      <c r="AB95" s="216">
        <v>0</v>
      </c>
      <c r="AC95" s="216">
        <v>25000</v>
      </c>
    </row>
    <row r="96" spans="1:29" ht="21" customHeight="1" x14ac:dyDescent="0.2">
      <c r="A96" s="393"/>
      <c r="B96" s="399" t="s">
        <v>229</v>
      </c>
      <c r="C96" s="296"/>
      <c r="D96" s="296"/>
      <c r="E96" s="296"/>
      <c r="F96" s="296"/>
      <c r="G96" s="296"/>
      <c r="H96" s="297"/>
      <c r="I96" s="219">
        <v>25000</v>
      </c>
      <c r="J96" s="219">
        <v>0</v>
      </c>
      <c r="K96" s="390">
        <v>0</v>
      </c>
      <c r="L96" s="297"/>
      <c r="M96" s="219">
        <v>0</v>
      </c>
      <c r="N96" s="390">
        <v>0</v>
      </c>
      <c r="O96" s="297"/>
      <c r="P96" s="390">
        <v>0</v>
      </c>
      <c r="Q96" s="296"/>
      <c r="R96" s="297"/>
      <c r="S96" s="219">
        <v>0</v>
      </c>
      <c r="T96" s="219">
        <v>0</v>
      </c>
      <c r="U96" s="219">
        <v>0</v>
      </c>
      <c r="V96" s="219">
        <v>0</v>
      </c>
      <c r="W96" s="219">
        <v>0</v>
      </c>
      <c r="X96" s="219">
        <v>0</v>
      </c>
      <c r="Y96" s="219">
        <v>0</v>
      </c>
      <c r="Z96" s="219">
        <v>0</v>
      </c>
      <c r="AA96" s="219">
        <v>0</v>
      </c>
      <c r="AB96" s="219">
        <v>0</v>
      </c>
      <c r="AC96" s="219">
        <v>25000</v>
      </c>
    </row>
    <row r="97" spans="1:29" ht="21" customHeight="1" x14ac:dyDescent="0.2">
      <c r="A97" s="391" t="s">
        <v>8</v>
      </c>
      <c r="B97" s="391" t="s">
        <v>186</v>
      </c>
      <c r="C97" s="386"/>
      <c r="D97" s="391" t="s">
        <v>412</v>
      </c>
      <c r="E97" s="296"/>
      <c r="F97" s="296"/>
      <c r="G97" s="296"/>
      <c r="H97" s="297"/>
      <c r="I97" s="215">
        <v>15000</v>
      </c>
      <c r="J97" s="215">
        <v>0</v>
      </c>
      <c r="K97" s="396">
        <v>0</v>
      </c>
      <c r="L97" s="297"/>
      <c r="M97" s="215">
        <v>0</v>
      </c>
      <c r="N97" s="396">
        <v>0</v>
      </c>
      <c r="O97" s="297"/>
      <c r="P97" s="396">
        <v>0</v>
      </c>
      <c r="Q97" s="296"/>
      <c r="R97" s="297"/>
      <c r="S97" s="215">
        <v>0</v>
      </c>
      <c r="T97" s="215">
        <v>0</v>
      </c>
      <c r="U97" s="215">
        <v>0</v>
      </c>
      <c r="V97" s="215">
        <v>0</v>
      </c>
      <c r="W97" s="215">
        <v>0</v>
      </c>
      <c r="X97" s="215">
        <v>0</v>
      </c>
      <c r="Y97" s="215">
        <v>0</v>
      </c>
      <c r="Z97" s="215">
        <v>0</v>
      </c>
      <c r="AA97" s="215">
        <v>0</v>
      </c>
      <c r="AB97" s="215">
        <v>0</v>
      </c>
      <c r="AC97" s="215">
        <v>15000</v>
      </c>
    </row>
    <row r="98" spans="1:29" ht="21" customHeight="1" x14ac:dyDescent="0.2">
      <c r="A98" s="392"/>
      <c r="B98" s="394"/>
      <c r="C98" s="395"/>
      <c r="D98" s="391" t="s">
        <v>246</v>
      </c>
      <c r="E98" s="296"/>
      <c r="F98" s="296"/>
      <c r="G98" s="296"/>
      <c r="H98" s="297"/>
      <c r="I98" s="215">
        <v>0</v>
      </c>
      <c r="J98" s="215">
        <v>0</v>
      </c>
      <c r="K98" s="396">
        <v>0</v>
      </c>
      <c r="L98" s="297"/>
      <c r="M98" s="215">
        <v>0</v>
      </c>
      <c r="N98" s="396">
        <v>0</v>
      </c>
      <c r="O98" s="297"/>
      <c r="P98" s="396">
        <v>1346000</v>
      </c>
      <c r="Q98" s="296"/>
      <c r="R98" s="297"/>
      <c r="S98" s="215">
        <v>0</v>
      </c>
      <c r="T98" s="215">
        <v>0</v>
      </c>
      <c r="U98" s="215">
        <v>0</v>
      </c>
      <c r="V98" s="215">
        <v>0</v>
      </c>
      <c r="W98" s="215">
        <v>0</v>
      </c>
      <c r="X98" s="215">
        <v>0</v>
      </c>
      <c r="Y98" s="215">
        <v>20000</v>
      </c>
      <c r="Z98" s="215">
        <v>0</v>
      </c>
      <c r="AA98" s="215">
        <v>0</v>
      </c>
      <c r="AB98" s="215">
        <v>0</v>
      </c>
      <c r="AC98" s="215">
        <v>1366000</v>
      </c>
    </row>
    <row r="99" spans="1:29" ht="21" customHeight="1" x14ac:dyDescent="0.2">
      <c r="A99" s="392"/>
      <c r="B99" s="394"/>
      <c r="C99" s="395"/>
      <c r="D99" s="391" t="s">
        <v>247</v>
      </c>
      <c r="E99" s="296"/>
      <c r="F99" s="296"/>
      <c r="G99" s="296"/>
      <c r="H99" s="297"/>
      <c r="I99" s="215">
        <v>0</v>
      </c>
      <c r="J99" s="215">
        <v>0</v>
      </c>
      <c r="K99" s="396">
        <v>0</v>
      </c>
      <c r="L99" s="297"/>
      <c r="M99" s="215">
        <v>0</v>
      </c>
      <c r="N99" s="396">
        <v>0</v>
      </c>
      <c r="O99" s="297"/>
      <c r="P99" s="396">
        <v>0</v>
      </c>
      <c r="Q99" s="296"/>
      <c r="R99" s="297"/>
      <c r="S99" s="215">
        <v>105000</v>
      </c>
      <c r="T99" s="215">
        <v>0</v>
      </c>
      <c r="U99" s="215">
        <v>0</v>
      </c>
      <c r="V99" s="215">
        <v>0</v>
      </c>
      <c r="W99" s="215">
        <v>0</v>
      </c>
      <c r="X99" s="215">
        <v>0</v>
      </c>
      <c r="Y99" s="215">
        <v>0</v>
      </c>
      <c r="Z99" s="215">
        <v>0</v>
      </c>
      <c r="AA99" s="215">
        <v>0</v>
      </c>
      <c r="AB99" s="215">
        <v>0</v>
      </c>
      <c r="AC99" s="215">
        <v>105000</v>
      </c>
    </row>
    <row r="100" spans="1:29" ht="21" customHeight="1" x14ac:dyDescent="0.2">
      <c r="A100" s="392"/>
      <c r="B100" s="387"/>
      <c r="C100" s="389"/>
      <c r="D100" s="397" t="s">
        <v>227</v>
      </c>
      <c r="E100" s="296"/>
      <c r="F100" s="296"/>
      <c r="G100" s="296"/>
      <c r="H100" s="297"/>
      <c r="I100" s="216">
        <v>15000</v>
      </c>
      <c r="J100" s="216">
        <v>0</v>
      </c>
      <c r="K100" s="398">
        <v>0</v>
      </c>
      <c r="L100" s="297"/>
      <c r="M100" s="216">
        <v>0</v>
      </c>
      <c r="N100" s="398">
        <v>0</v>
      </c>
      <c r="O100" s="297"/>
      <c r="P100" s="398">
        <v>1346000</v>
      </c>
      <c r="Q100" s="296"/>
      <c r="R100" s="297"/>
      <c r="S100" s="216">
        <v>105000</v>
      </c>
      <c r="T100" s="216">
        <v>0</v>
      </c>
      <c r="U100" s="216">
        <v>0</v>
      </c>
      <c r="V100" s="216">
        <v>0</v>
      </c>
      <c r="W100" s="216">
        <v>0</v>
      </c>
      <c r="X100" s="216">
        <v>0</v>
      </c>
      <c r="Y100" s="216">
        <v>20000</v>
      </c>
      <c r="Z100" s="216">
        <v>0</v>
      </c>
      <c r="AA100" s="216">
        <v>0</v>
      </c>
      <c r="AB100" s="216">
        <v>0</v>
      </c>
      <c r="AC100" s="216">
        <v>1486000</v>
      </c>
    </row>
    <row r="101" spans="1:29" ht="21" customHeight="1" x14ac:dyDescent="0.2">
      <c r="A101" s="393"/>
      <c r="B101" s="399" t="s">
        <v>229</v>
      </c>
      <c r="C101" s="296"/>
      <c r="D101" s="296"/>
      <c r="E101" s="296"/>
      <c r="F101" s="296"/>
      <c r="G101" s="296"/>
      <c r="H101" s="297"/>
      <c r="I101" s="219">
        <v>15000</v>
      </c>
      <c r="J101" s="219">
        <v>0</v>
      </c>
      <c r="K101" s="390">
        <v>0</v>
      </c>
      <c r="L101" s="297"/>
      <c r="M101" s="219">
        <v>0</v>
      </c>
      <c r="N101" s="390">
        <v>0</v>
      </c>
      <c r="O101" s="297"/>
      <c r="P101" s="390">
        <v>1346000</v>
      </c>
      <c r="Q101" s="296"/>
      <c r="R101" s="297"/>
      <c r="S101" s="219">
        <v>105000</v>
      </c>
      <c r="T101" s="219">
        <v>0</v>
      </c>
      <c r="U101" s="219">
        <v>0</v>
      </c>
      <c r="V101" s="219">
        <v>0</v>
      </c>
      <c r="W101" s="219">
        <v>0</v>
      </c>
      <c r="X101" s="219">
        <v>0</v>
      </c>
      <c r="Y101" s="219">
        <v>20000</v>
      </c>
      <c r="Z101" s="219">
        <v>0</v>
      </c>
      <c r="AA101" s="219">
        <v>0</v>
      </c>
      <c r="AB101" s="219">
        <v>0</v>
      </c>
      <c r="AC101" s="219">
        <v>1486000</v>
      </c>
    </row>
    <row r="102" spans="1:29" ht="21" customHeight="1" x14ac:dyDescent="0.2">
      <c r="A102" s="382" t="s">
        <v>102</v>
      </c>
      <c r="B102" s="296"/>
      <c r="C102" s="296"/>
      <c r="D102" s="296"/>
      <c r="E102" s="296"/>
      <c r="F102" s="296"/>
      <c r="G102" s="296"/>
      <c r="H102" s="297"/>
      <c r="I102" s="220">
        <v>5526868.3899999997</v>
      </c>
      <c r="J102" s="220">
        <v>1701199</v>
      </c>
      <c r="K102" s="383">
        <v>323000</v>
      </c>
      <c r="L102" s="297"/>
      <c r="M102" s="220">
        <v>147059.65</v>
      </c>
      <c r="N102" s="383">
        <v>2134608.54</v>
      </c>
      <c r="O102" s="297"/>
      <c r="P102" s="383">
        <v>3968609.4</v>
      </c>
      <c r="Q102" s="296"/>
      <c r="R102" s="297"/>
      <c r="S102" s="220">
        <v>264000</v>
      </c>
      <c r="T102" s="220">
        <v>155000</v>
      </c>
      <c r="U102" s="220">
        <v>3966435</v>
      </c>
      <c r="V102" s="220">
        <v>3500000</v>
      </c>
      <c r="W102" s="220">
        <v>194500</v>
      </c>
      <c r="X102" s="220">
        <v>699000</v>
      </c>
      <c r="Y102" s="220">
        <v>321100</v>
      </c>
      <c r="Z102" s="220">
        <v>35000</v>
      </c>
      <c r="AA102" s="220">
        <v>1024296.26</v>
      </c>
      <c r="AB102" s="220">
        <v>1918562</v>
      </c>
      <c r="AC102" s="220">
        <v>25879238.239999998</v>
      </c>
    </row>
    <row r="103" spans="1:29" ht="21" customHeight="1" x14ac:dyDescent="0.2"/>
    <row r="104" spans="1:29" ht="21" customHeight="1" x14ac:dyDescent="0.2">
      <c r="A104" s="384" t="s">
        <v>273</v>
      </c>
      <c r="B104" s="385"/>
      <c r="C104" s="385"/>
      <c r="D104" s="385"/>
      <c r="E104" s="385"/>
      <c r="F104" s="385"/>
      <c r="G104" s="385"/>
      <c r="H104" s="386"/>
      <c r="I104" s="303" t="s">
        <v>427</v>
      </c>
      <c r="J104" s="297"/>
      <c r="K104" s="303" t="s">
        <v>428</v>
      </c>
      <c r="L104" s="296"/>
      <c r="M104" s="297"/>
      <c r="N104" s="303" t="s">
        <v>429</v>
      </c>
      <c r="O104" s="296"/>
      <c r="P104" s="296"/>
      <c r="Q104" s="296"/>
      <c r="R104" s="297"/>
      <c r="S104" s="213" t="s">
        <v>486</v>
      </c>
      <c r="T104" s="213" t="s">
        <v>487</v>
      </c>
      <c r="U104" s="303" t="s">
        <v>430</v>
      </c>
      <c r="V104" s="297"/>
      <c r="W104" s="213" t="s">
        <v>488</v>
      </c>
      <c r="X104" s="303" t="s">
        <v>431</v>
      </c>
      <c r="Y104" s="297"/>
      <c r="Z104" s="213" t="s">
        <v>489</v>
      </c>
      <c r="AA104" s="213" t="s">
        <v>432</v>
      </c>
      <c r="AB104" s="213" t="s">
        <v>433</v>
      </c>
      <c r="AC104" s="303" t="s">
        <v>267</v>
      </c>
    </row>
    <row r="105" spans="1:29" ht="21" customHeight="1" x14ac:dyDescent="0.2">
      <c r="A105" s="387"/>
      <c r="B105" s="388"/>
      <c r="C105" s="388"/>
      <c r="D105" s="388"/>
      <c r="E105" s="388"/>
      <c r="F105" s="388"/>
      <c r="G105" s="388"/>
      <c r="H105" s="389"/>
      <c r="I105" s="213" t="s">
        <v>436</v>
      </c>
      <c r="J105" s="213" t="s">
        <v>437</v>
      </c>
      <c r="K105" s="303" t="s">
        <v>438</v>
      </c>
      <c r="L105" s="297"/>
      <c r="M105" s="213" t="s">
        <v>439</v>
      </c>
      <c r="N105" s="303" t="s">
        <v>440</v>
      </c>
      <c r="O105" s="297"/>
      <c r="P105" s="303" t="s">
        <v>441</v>
      </c>
      <c r="Q105" s="296"/>
      <c r="R105" s="297"/>
      <c r="S105" s="213" t="s">
        <v>490</v>
      </c>
      <c r="T105" s="213" t="s">
        <v>491</v>
      </c>
      <c r="U105" s="213" t="s">
        <v>442</v>
      </c>
      <c r="V105" s="213" t="s">
        <v>443</v>
      </c>
      <c r="W105" s="213" t="s">
        <v>492</v>
      </c>
      <c r="X105" s="213" t="s">
        <v>493</v>
      </c>
      <c r="Y105" s="213" t="s">
        <v>444</v>
      </c>
      <c r="Z105" s="213" t="s">
        <v>494</v>
      </c>
      <c r="AA105" s="213" t="s">
        <v>445</v>
      </c>
      <c r="AB105" s="213" t="s">
        <v>446</v>
      </c>
      <c r="AC105" s="381"/>
    </row>
    <row r="106" spans="1:29" ht="21" customHeight="1" x14ac:dyDescent="0.2">
      <c r="A106" s="379" t="s">
        <v>248</v>
      </c>
      <c r="B106" s="296"/>
      <c r="C106" s="296"/>
      <c r="D106" s="296"/>
      <c r="E106" s="296"/>
      <c r="F106" s="296"/>
      <c r="G106" s="296"/>
      <c r="H106" s="297"/>
      <c r="I106" s="221">
        <v>5526868.3899999997</v>
      </c>
      <c r="J106" s="221">
        <v>1701199</v>
      </c>
      <c r="K106" s="380">
        <v>323000</v>
      </c>
      <c r="L106" s="297"/>
      <c r="M106" s="221">
        <v>147059.65</v>
      </c>
      <c r="N106" s="380">
        <v>1958150.31</v>
      </c>
      <c r="O106" s="297"/>
      <c r="P106" s="380">
        <v>3968609.4</v>
      </c>
      <c r="Q106" s="296"/>
      <c r="R106" s="297"/>
      <c r="S106" s="221">
        <v>264000</v>
      </c>
      <c r="T106" s="221">
        <v>155000</v>
      </c>
      <c r="U106" s="221">
        <v>3966435</v>
      </c>
      <c r="V106" s="221">
        <v>2490000</v>
      </c>
      <c r="W106" s="221">
        <v>162000</v>
      </c>
      <c r="X106" s="221">
        <v>699000</v>
      </c>
      <c r="Y106" s="221">
        <v>321100</v>
      </c>
      <c r="Z106" s="221">
        <v>35000</v>
      </c>
      <c r="AA106" s="221">
        <v>1024296.26</v>
      </c>
      <c r="AB106" s="221">
        <v>984890</v>
      </c>
      <c r="AC106" s="221">
        <v>23726608.010000002</v>
      </c>
    </row>
    <row r="107" spans="1:29" ht="21" customHeight="1" x14ac:dyDescent="0.2">
      <c r="A107" s="379" t="s">
        <v>249</v>
      </c>
      <c r="B107" s="296"/>
      <c r="C107" s="296"/>
      <c r="D107" s="296"/>
      <c r="E107" s="296"/>
      <c r="F107" s="296"/>
      <c r="G107" s="296"/>
      <c r="H107" s="297"/>
      <c r="I107" s="221">
        <v>0</v>
      </c>
      <c r="J107" s="221">
        <v>0</v>
      </c>
      <c r="K107" s="380">
        <v>0</v>
      </c>
      <c r="L107" s="297"/>
      <c r="M107" s="221">
        <v>0</v>
      </c>
      <c r="N107" s="380">
        <v>176458.23</v>
      </c>
      <c r="O107" s="297"/>
      <c r="P107" s="380">
        <v>0</v>
      </c>
      <c r="Q107" s="296"/>
      <c r="R107" s="297"/>
      <c r="S107" s="221">
        <v>0</v>
      </c>
      <c r="T107" s="221">
        <v>0</v>
      </c>
      <c r="U107" s="221">
        <v>0</v>
      </c>
      <c r="V107" s="221">
        <v>1010000</v>
      </c>
      <c r="W107" s="221">
        <v>32500</v>
      </c>
      <c r="X107" s="221">
        <v>0</v>
      </c>
      <c r="Y107" s="221">
        <v>0</v>
      </c>
      <c r="Z107" s="221">
        <v>0</v>
      </c>
      <c r="AA107" s="221">
        <v>0</v>
      </c>
      <c r="AB107" s="221">
        <v>933672</v>
      </c>
      <c r="AC107" s="221">
        <v>2152630.23</v>
      </c>
    </row>
    <row r="108" spans="1:29" ht="24" customHeight="1" x14ac:dyDescent="0.2"/>
    <row r="109" spans="1:29" ht="24" customHeight="1" x14ac:dyDescent="0.2"/>
  </sheetData>
  <mergeCells count="459">
    <mergeCell ref="A94:A96"/>
    <mergeCell ref="B94:C95"/>
    <mergeCell ref="D94:H94"/>
    <mergeCell ref="D95:H95"/>
    <mergeCell ref="K95:L95"/>
    <mergeCell ref="N95:O95"/>
    <mergeCell ref="P95:R95"/>
    <mergeCell ref="B96:H96"/>
    <mergeCell ref="K96:L96"/>
    <mergeCell ref="N96:O96"/>
    <mergeCell ref="K94:L94"/>
    <mergeCell ref="N94:O94"/>
    <mergeCell ref="P94:R94"/>
    <mergeCell ref="K92:L92"/>
    <mergeCell ref="N92:O92"/>
    <mergeCell ref="P92:R92"/>
    <mergeCell ref="K93:L93"/>
    <mergeCell ref="N93:O93"/>
    <mergeCell ref="P93:R93"/>
    <mergeCell ref="D87:H87"/>
    <mergeCell ref="K87:L87"/>
    <mergeCell ref="N87:O87"/>
    <mergeCell ref="P87:R87"/>
    <mergeCell ref="K88:L88"/>
    <mergeCell ref="N88:O88"/>
    <mergeCell ref="P88:R88"/>
    <mergeCell ref="K91:L91"/>
    <mergeCell ref="N91:O91"/>
    <mergeCell ref="P91:R91"/>
    <mergeCell ref="D92:H92"/>
    <mergeCell ref="A87:A93"/>
    <mergeCell ref="B87:C90"/>
    <mergeCell ref="K89:L89"/>
    <mergeCell ref="N89:O89"/>
    <mergeCell ref="P89:R89"/>
    <mergeCell ref="B93:H93"/>
    <mergeCell ref="K84:L84"/>
    <mergeCell ref="N84:O84"/>
    <mergeCell ref="P84:R84"/>
    <mergeCell ref="D85:H85"/>
    <mergeCell ref="K85:L85"/>
    <mergeCell ref="N85:O85"/>
    <mergeCell ref="P85:R85"/>
    <mergeCell ref="K86:L86"/>
    <mergeCell ref="N86:O86"/>
    <mergeCell ref="P86:R86"/>
    <mergeCell ref="D88:H88"/>
    <mergeCell ref="D89:H89"/>
    <mergeCell ref="D90:H90"/>
    <mergeCell ref="K90:L90"/>
    <mergeCell ref="N90:O90"/>
    <mergeCell ref="P90:R90"/>
    <mergeCell ref="B91:C92"/>
    <mergeCell ref="D91:H91"/>
    <mergeCell ref="K81:L81"/>
    <mergeCell ref="N81:O81"/>
    <mergeCell ref="P81:R81"/>
    <mergeCell ref="D82:H82"/>
    <mergeCell ref="K82:L82"/>
    <mergeCell ref="N82:O82"/>
    <mergeCell ref="P82:R82"/>
    <mergeCell ref="K83:L83"/>
    <mergeCell ref="N83:O83"/>
    <mergeCell ref="P83:R83"/>
    <mergeCell ref="K78:L78"/>
    <mergeCell ref="N78:O78"/>
    <mergeCell ref="P78:R78"/>
    <mergeCell ref="D79:H79"/>
    <mergeCell ref="K79:L79"/>
    <mergeCell ref="N79:O79"/>
    <mergeCell ref="P79:R79"/>
    <mergeCell ref="K80:L80"/>
    <mergeCell ref="N80:O80"/>
    <mergeCell ref="P80:R80"/>
    <mergeCell ref="K75:L75"/>
    <mergeCell ref="N75:O75"/>
    <mergeCell ref="P75:R75"/>
    <mergeCell ref="N76:O76"/>
    <mergeCell ref="P76:R76"/>
    <mergeCell ref="D77:H77"/>
    <mergeCell ref="K77:L77"/>
    <mergeCell ref="N77:O77"/>
    <mergeCell ref="P77:R77"/>
    <mergeCell ref="K76:L76"/>
    <mergeCell ref="K72:L72"/>
    <mergeCell ref="N72:O72"/>
    <mergeCell ref="P72:R72"/>
    <mergeCell ref="D73:H73"/>
    <mergeCell ref="K73:L73"/>
    <mergeCell ref="N73:O73"/>
    <mergeCell ref="P73:R73"/>
    <mergeCell ref="D72:H72"/>
    <mergeCell ref="K74:L74"/>
    <mergeCell ref="N74:O74"/>
    <mergeCell ref="P74:R74"/>
    <mergeCell ref="K69:L69"/>
    <mergeCell ref="N69:O69"/>
    <mergeCell ref="P69:R69"/>
    <mergeCell ref="K70:L70"/>
    <mergeCell ref="N70:O70"/>
    <mergeCell ref="P70:R70"/>
    <mergeCell ref="K71:L71"/>
    <mergeCell ref="N71:O71"/>
    <mergeCell ref="P71:R71"/>
    <mergeCell ref="K66:L66"/>
    <mergeCell ref="N66:O66"/>
    <mergeCell ref="P66:R66"/>
    <mergeCell ref="K67:L67"/>
    <mergeCell ref="N67:O67"/>
    <mergeCell ref="P67:R67"/>
    <mergeCell ref="K68:L68"/>
    <mergeCell ref="N68:O68"/>
    <mergeCell ref="P68:R68"/>
    <mergeCell ref="N62:O62"/>
    <mergeCell ref="P62:R62"/>
    <mergeCell ref="K63:L63"/>
    <mergeCell ref="N63:O63"/>
    <mergeCell ref="P63:R63"/>
    <mergeCell ref="K64:L64"/>
    <mergeCell ref="N64:O64"/>
    <mergeCell ref="P64:R64"/>
    <mergeCell ref="K65:L65"/>
    <mergeCell ref="N65:O65"/>
    <mergeCell ref="P65:R65"/>
    <mergeCell ref="K62:L62"/>
    <mergeCell ref="N59:O59"/>
    <mergeCell ref="P59:R59"/>
    <mergeCell ref="K60:L60"/>
    <mergeCell ref="N60:O60"/>
    <mergeCell ref="P60:R60"/>
    <mergeCell ref="D61:H61"/>
    <mergeCell ref="K61:L61"/>
    <mergeCell ref="N61:O61"/>
    <mergeCell ref="P61:R61"/>
    <mergeCell ref="K59:L59"/>
    <mergeCell ref="K49:L49"/>
    <mergeCell ref="N49:O49"/>
    <mergeCell ref="P49:R49"/>
    <mergeCell ref="K46:L46"/>
    <mergeCell ref="N57:O57"/>
    <mergeCell ref="P57:R57"/>
    <mergeCell ref="K58:L58"/>
    <mergeCell ref="N58:O58"/>
    <mergeCell ref="P58:R58"/>
    <mergeCell ref="N50:O50"/>
    <mergeCell ref="P50:R50"/>
    <mergeCell ref="K51:L51"/>
    <mergeCell ref="N51:O51"/>
    <mergeCell ref="P51:R51"/>
    <mergeCell ref="K55:L55"/>
    <mergeCell ref="K56:L56"/>
    <mergeCell ref="K52:L52"/>
    <mergeCell ref="K53:L53"/>
    <mergeCell ref="K54:L54"/>
    <mergeCell ref="K50:L50"/>
    <mergeCell ref="K57:L57"/>
    <mergeCell ref="D43:H43"/>
    <mergeCell ref="B45:H45"/>
    <mergeCell ref="N46:O46"/>
    <mergeCell ref="P46:R46"/>
    <mergeCell ref="K47:L47"/>
    <mergeCell ref="N47:O47"/>
    <mergeCell ref="P47:R47"/>
    <mergeCell ref="K48:L48"/>
    <mergeCell ref="N48:O48"/>
    <mergeCell ref="P48:R48"/>
    <mergeCell ref="N39:O39"/>
    <mergeCell ref="P39:R39"/>
    <mergeCell ref="A40:A45"/>
    <mergeCell ref="B40:C44"/>
    <mergeCell ref="K43:L43"/>
    <mergeCell ref="N43:O43"/>
    <mergeCell ref="P43:R43"/>
    <mergeCell ref="K44:L44"/>
    <mergeCell ref="N44:O44"/>
    <mergeCell ref="P44:R44"/>
    <mergeCell ref="K45:L45"/>
    <mergeCell ref="N45:O45"/>
    <mergeCell ref="P45:R45"/>
    <mergeCell ref="K40:L40"/>
    <mergeCell ref="N40:O40"/>
    <mergeCell ref="P40:R40"/>
    <mergeCell ref="K41:L41"/>
    <mergeCell ref="N41:O41"/>
    <mergeCell ref="P41:R41"/>
    <mergeCell ref="K42:L42"/>
    <mergeCell ref="N42:O42"/>
    <mergeCell ref="P42:R42"/>
    <mergeCell ref="D42:H42"/>
    <mergeCell ref="D44:H44"/>
    <mergeCell ref="N27:O27"/>
    <mergeCell ref="P27:R27"/>
    <mergeCell ref="N36:O36"/>
    <mergeCell ref="P36:R36"/>
    <mergeCell ref="K37:L37"/>
    <mergeCell ref="N37:O37"/>
    <mergeCell ref="P37:R37"/>
    <mergeCell ref="K38:L38"/>
    <mergeCell ref="N38:O38"/>
    <mergeCell ref="P38:R38"/>
    <mergeCell ref="A1:AC1"/>
    <mergeCell ref="A2:AC2"/>
    <mergeCell ref="K13:L13"/>
    <mergeCell ref="N13:O13"/>
    <mergeCell ref="P13:R13"/>
    <mergeCell ref="A11:B11"/>
    <mergeCell ref="A13:A22"/>
    <mergeCell ref="B13:C17"/>
    <mergeCell ref="B18:C21"/>
    <mergeCell ref="D20:H20"/>
    <mergeCell ref="B22:H22"/>
    <mergeCell ref="K14:L14"/>
    <mergeCell ref="N14:O14"/>
    <mergeCell ref="P14:R14"/>
    <mergeCell ref="K15:L15"/>
    <mergeCell ref="N15:O15"/>
    <mergeCell ref="P15:R15"/>
    <mergeCell ref="K16:L16"/>
    <mergeCell ref="N16:O16"/>
    <mergeCell ref="P16:R16"/>
    <mergeCell ref="K17:L17"/>
    <mergeCell ref="N17:O17"/>
    <mergeCell ref="P17:R17"/>
    <mergeCell ref="K18:L18"/>
    <mergeCell ref="D14:H14"/>
    <mergeCell ref="D17:H17"/>
    <mergeCell ref="D18:H18"/>
    <mergeCell ref="E7:G8"/>
    <mergeCell ref="D13:H13"/>
    <mergeCell ref="N18:O18"/>
    <mergeCell ref="P18:R18"/>
    <mergeCell ref="K19:L19"/>
    <mergeCell ref="N19:O19"/>
    <mergeCell ref="P19:R19"/>
    <mergeCell ref="D19:H19"/>
    <mergeCell ref="N34:O34"/>
    <mergeCell ref="P34:R34"/>
    <mergeCell ref="K35:L35"/>
    <mergeCell ref="N35:O35"/>
    <mergeCell ref="P35:R35"/>
    <mergeCell ref="N20:O20"/>
    <mergeCell ref="P20:R20"/>
    <mergeCell ref="K21:L21"/>
    <mergeCell ref="N21:O21"/>
    <mergeCell ref="P21:R21"/>
    <mergeCell ref="N22:O22"/>
    <mergeCell ref="P22:R22"/>
    <mergeCell ref="K23:L23"/>
    <mergeCell ref="N23:O23"/>
    <mergeCell ref="P23:R23"/>
    <mergeCell ref="K24:L24"/>
    <mergeCell ref="N24:O24"/>
    <mergeCell ref="P24:R24"/>
    <mergeCell ref="K25:L25"/>
    <mergeCell ref="N25:O25"/>
    <mergeCell ref="P25:R25"/>
    <mergeCell ref="N26:O26"/>
    <mergeCell ref="P26:R26"/>
    <mergeCell ref="P29:R29"/>
    <mergeCell ref="N28:O28"/>
    <mergeCell ref="P28:R28"/>
    <mergeCell ref="K29:L29"/>
    <mergeCell ref="N29:O29"/>
    <mergeCell ref="D31:H31"/>
    <mergeCell ref="K32:L32"/>
    <mergeCell ref="N32:O32"/>
    <mergeCell ref="P32:R32"/>
    <mergeCell ref="K33:L33"/>
    <mergeCell ref="N33:O33"/>
    <mergeCell ref="P33:R33"/>
    <mergeCell ref="K30:L30"/>
    <mergeCell ref="N30:O30"/>
    <mergeCell ref="P30:R30"/>
    <mergeCell ref="K31:L31"/>
    <mergeCell ref="N31:O31"/>
    <mergeCell ref="P31:R31"/>
    <mergeCell ref="K27:L27"/>
    <mergeCell ref="D23:H23"/>
    <mergeCell ref="D24:H24"/>
    <mergeCell ref="K20:L20"/>
    <mergeCell ref="K22:L22"/>
    <mergeCell ref="K26:L26"/>
    <mergeCell ref="K36:L36"/>
    <mergeCell ref="D37:H37"/>
    <mergeCell ref="D40:H40"/>
    <mergeCell ref="D32:H32"/>
    <mergeCell ref="D28:H28"/>
    <mergeCell ref="K28:L28"/>
    <mergeCell ref="K34:L34"/>
    <mergeCell ref="D21:H21"/>
    <mergeCell ref="K39:L39"/>
    <mergeCell ref="I5:J5"/>
    <mergeCell ref="K5:M5"/>
    <mergeCell ref="N5:R5"/>
    <mergeCell ref="U5:V5"/>
    <mergeCell ref="D15:H15"/>
    <mergeCell ref="D16:H16"/>
    <mergeCell ref="D71:H71"/>
    <mergeCell ref="D47:H47"/>
    <mergeCell ref="D62:H62"/>
    <mergeCell ref="D56:H56"/>
    <mergeCell ref="D49:H49"/>
    <mergeCell ref="D41:H41"/>
    <mergeCell ref="N55:O55"/>
    <mergeCell ref="P55:R55"/>
    <mergeCell ref="N56:O56"/>
    <mergeCell ref="P56:R56"/>
    <mergeCell ref="N52:O52"/>
    <mergeCell ref="P52:R52"/>
    <mergeCell ref="N53:O53"/>
    <mergeCell ref="P53:R53"/>
    <mergeCell ref="N54:O54"/>
    <mergeCell ref="P54:R54"/>
    <mergeCell ref="D48:H48"/>
    <mergeCell ref="D46:H46"/>
    <mergeCell ref="X5:Y5"/>
    <mergeCell ref="AC5:AC12"/>
    <mergeCell ref="I6:J7"/>
    <mergeCell ref="K6:M7"/>
    <mergeCell ref="N6:R7"/>
    <mergeCell ref="S6:S7"/>
    <mergeCell ref="T6:T7"/>
    <mergeCell ref="U6:V7"/>
    <mergeCell ref="W6:W7"/>
    <mergeCell ref="X6:Y7"/>
    <mergeCell ref="Z6:Z7"/>
    <mergeCell ref="AA6:AA7"/>
    <mergeCell ref="AB6:AB7"/>
    <mergeCell ref="I8:I9"/>
    <mergeCell ref="J8:J9"/>
    <mergeCell ref="K8:L9"/>
    <mergeCell ref="M8:M9"/>
    <mergeCell ref="N8:O9"/>
    <mergeCell ref="P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I10:I12"/>
    <mergeCell ref="J10:J12"/>
    <mergeCell ref="K10:L12"/>
    <mergeCell ref="M10:M12"/>
    <mergeCell ref="N10:O12"/>
    <mergeCell ref="P10:R12"/>
    <mergeCell ref="S10:S12"/>
    <mergeCell ref="T10:T12"/>
    <mergeCell ref="U10:U12"/>
    <mergeCell ref="V10:V12"/>
    <mergeCell ref="W10:W12"/>
    <mergeCell ref="X10:X12"/>
    <mergeCell ref="Y10:Y12"/>
    <mergeCell ref="Z10:Z12"/>
    <mergeCell ref="AA10:AA12"/>
    <mergeCell ref="AB10:AB12"/>
    <mergeCell ref="A23:A29"/>
    <mergeCell ref="B23:C28"/>
    <mergeCell ref="B29:H29"/>
    <mergeCell ref="A30:A39"/>
    <mergeCell ref="B30:C35"/>
    <mergeCell ref="D30:H30"/>
    <mergeCell ref="B36:C38"/>
    <mergeCell ref="D36:H36"/>
    <mergeCell ref="B39:H39"/>
    <mergeCell ref="D25:H25"/>
    <mergeCell ref="D38:H38"/>
    <mergeCell ref="D33:H33"/>
    <mergeCell ref="D34:H34"/>
    <mergeCell ref="D35:H35"/>
    <mergeCell ref="D26:H26"/>
    <mergeCell ref="D27:H27"/>
    <mergeCell ref="A46:A53"/>
    <mergeCell ref="B46:C50"/>
    <mergeCell ref="B51:C52"/>
    <mergeCell ref="B53:H53"/>
    <mergeCell ref="A54:A70"/>
    <mergeCell ref="B54:C67"/>
    <mergeCell ref="D59:H59"/>
    <mergeCell ref="D65:H65"/>
    <mergeCell ref="B68:C69"/>
    <mergeCell ref="B70:H70"/>
    <mergeCell ref="D50:H50"/>
    <mergeCell ref="D69:H69"/>
    <mergeCell ref="D67:H67"/>
    <mergeCell ref="D68:H68"/>
    <mergeCell ref="D66:H66"/>
    <mergeCell ref="D54:H54"/>
    <mergeCell ref="D63:H63"/>
    <mergeCell ref="D64:H64"/>
    <mergeCell ref="D58:H58"/>
    <mergeCell ref="D52:H52"/>
    <mergeCell ref="D51:H51"/>
    <mergeCell ref="D57:H57"/>
    <mergeCell ref="D55:H55"/>
    <mergeCell ref="D60:H60"/>
    <mergeCell ref="A71:A76"/>
    <mergeCell ref="B71:C75"/>
    <mergeCell ref="D75:H75"/>
    <mergeCell ref="B76:H76"/>
    <mergeCell ref="A77:A86"/>
    <mergeCell ref="B77:C85"/>
    <mergeCell ref="D80:H80"/>
    <mergeCell ref="D83:H83"/>
    <mergeCell ref="B86:H86"/>
    <mergeCell ref="D74:H74"/>
    <mergeCell ref="D78:H78"/>
    <mergeCell ref="D81:H81"/>
    <mergeCell ref="D84:H84"/>
    <mergeCell ref="A97:A101"/>
    <mergeCell ref="B97:C100"/>
    <mergeCell ref="D97:H97"/>
    <mergeCell ref="K97:L97"/>
    <mergeCell ref="N97:O97"/>
    <mergeCell ref="P97:R97"/>
    <mergeCell ref="D98:H98"/>
    <mergeCell ref="K98:L98"/>
    <mergeCell ref="N98:O98"/>
    <mergeCell ref="P98:R98"/>
    <mergeCell ref="D99:H99"/>
    <mergeCell ref="K99:L99"/>
    <mergeCell ref="N99:O99"/>
    <mergeCell ref="P99:R99"/>
    <mergeCell ref="D100:H100"/>
    <mergeCell ref="K100:L100"/>
    <mergeCell ref="N100:O100"/>
    <mergeCell ref="P100:R100"/>
    <mergeCell ref="B101:H101"/>
    <mergeCell ref="K101:L101"/>
    <mergeCell ref="N101:O101"/>
    <mergeCell ref="P101:R101"/>
    <mergeCell ref="A107:H107"/>
    <mergeCell ref="K107:L107"/>
    <mergeCell ref="N107:O107"/>
    <mergeCell ref="P107:R107"/>
    <mergeCell ref="A3:AC3"/>
    <mergeCell ref="X104:Y104"/>
    <mergeCell ref="AC104:AC105"/>
    <mergeCell ref="K105:L105"/>
    <mergeCell ref="N105:O105"/>
    <mergeCell ref="P105:R105"/>
    <mergeCell ref="A106:H106"/>
    <mergeCell ref="K106:L106"/>
    <mergeCell ref="N106:O106"/>
    <mergeCell ref="P106:R106"/>
    <mergeCell ref="A102:H102"/>
    <mergeCell ref="K102:L102"/>
    <mergeCell ref="N102:O102"/>
    <mergeCell ref="P102:R102"/>
    <mergeCell ref="A104:H105"/>
    <mergeCell ref="I104:J104"/>
    <mergeCell ref="K104:M104"/>
    <mergeCell ref="N104:R104"/>
    <mergeCell ref="U104:V104"/>
    <mergeCell ref="P96:R96"/>
  </mergeCells>
  <pageMargins left="0.15748031496062992" right="0" top="0.19685039370078741" bottom="0.31496062992125984" header="0.23622047244094491" footer="0.31496062992125984"/>
  <pageSetup paperSize="9" scale="46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workbookViewId="0">
      <selection activeCell="K23" sqref="K23"/>
    </sheetView>
  </sheetViews>
  <sheetFormatPr defaultRowHeight="14.25" x14ac:dyDescent="0.2"/>
  <cols>
    <col min="1" max="1" width="15.7109375" style="192" customWidth="1"/>
    <col min="2" max="2" width="6" style="192" customWidth="1"/>
    <col min="3" max="3" width="10.85546875" style="192" customWidth="1"/>
    <col min="4" max="4" width="9.28515625" style="192" customWidth="1"/>
    <col min="5" max="5" width="1.5703125" style="192" customWidth="1"/>
    <col min="6" max="6" width="0" style="192" hidden="1" customWidth="1"/>
    <col min="7" max="7" width="10.7109375" style="192" customWidth="1"/>
    <col min="8" max="8" width="0.85546875" style="192" customWidth="1"/>
    <col min="9" max="9" width="1.85546875" style="192" customWidth="1"/>
    <col min="10" max="10" width="0" style="192" hidden="1" customWidth="1"/>
    <col min="11" max="11" width="19.7109375" style="192" customWidth="1"/>
    <col min="12" max="12" width="15.5703125" style="192" customWidth="1"/>
    <col min="13" max="13" width="5.140625" style="192" customWidth="1"/>
    <col min="14" max="14" width="38.7109375" style="192" customWidth="1"/>
    <col min="15" max="15" width="15.85546875" style="192" customWidth="1"/>
    <col min="16" max="16" width="0.28515625" style="192" customWidth="1"/>
    <col min="17" max="16384" width="9.140625" style="192"/>
  </cols>
  <sheetData>
    <row r="1" spans="1:16" x14ac:dyDescent="0.2">
      <c r="A1" s="416"/>
      <c r="B1" s="416"/>
      <c r="C1" s="416"/>
      <c r="D1" s="416"/>
      <c r="E1" s="416"/>
      <c r="F1" s="416"/>
      <c r="G1" s="416"/>
      <c r="O1" s="203"/>
    </row>
    <row r="3" spans="1:16" ht="15.75" x14ac:dyDescent="0.2">
      <c r="A3" s="301" t="s">
        <v>413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204"/>
      <c r="N3" s="204"/>
      <c r="O3" s="204"/>
      <c r="P3" s="204"/>
    </row>
    <row r="4" spans="1:16" ht="15.75" x14ac:dyDescent="0.2">
      <c r="A4" s="302" t="s">
        <v>418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205"/>
      <c r="N4" s="205"/>
      <c r="O4" s="205"/>
      <c r="P4" s="205"/>
    </row>
    <row r="7" spans="1:16" x14ac:dyDescent="0.2">
      <c r="A7" s="206"/>
      <c r="B7" s="193"/>
      <c r="C7" s="193"/>
      <c r="D7" s="193"/>
      <c r="E7" s="193"/>
      <c r="F7" s="417" t="s">
        <v>251</v>
      </c>
      <c r="G7" s="385"/>
      <c r="H7" s="385"/>
      <c r="I7" s="386"/>
      <c r="K7" s="303" t="s">
        <v>170</v>
      </c>
      <c r="L7" s="303" t="s">
        <v>174</v>
      </c>
    </row>
    <row r="8" spans="1:16" x14ac:dyDescent="0.2">
      <c r="A8" s="207"/>
      <c r="D8" s="208" t="s">
        <v>414</v>
      </c>
      <c r="F8" s="414"/>
      <c r="G8" s="300"/>
      <c r="H8" s="300"/>
      <c r="I8" s="395"/>
      <c r="K8" s="403"/>
      <c r="L8" s="403"/>
    </row>
    <row r="9" spans="1:16" x14ac:dyDescent="0.2">
      <c r="A9" s="207"/>
      <c r="F9" s="414"/>
      <c r="G9" s="300"/>
      <c r="H9" s="300"/>
      <c r="I9" s="395"/>
      <c r="K9" s="381"/>
      <c r="L9" s="403"/>
    </row>
    <row r="10" spans="1:16" x14ac:dyDescent="0.2">
      <c r="A10" s="419" t="s">
        <v>415</v>
      </c>
      <c r="F10" s="414"/>
      <c r="G10" s="300"/>
      <c r="H10" s="300"/>
      <c r="I10" s="395"/>
      <c r="L10" s="403"/>
    </row>
    <row r="11" spans="1:16" x14ac:dyDescent="0.2">
      <c r="A11" s="394"/>
      <c r="F11" s="414"/>
      <c r="G11" s="300"/>
      <c r="H11" s="300"/>
      <c r="I11" s="395"/>
      <c r="K11" s="303" t="s">
        <v>182</v>
      </c>
      <c r="L11" s="403"/>
    </row>
    <row r="12" spans="1:16" x14ac:dyDescent="0.2">
      <c r="A12" s="209"/>
      <c r="B12" s="191"/>
      <c r="C12" s="191"/>
      <c r="D12" s="191"/>
      <c r="E12" s="191"/>
      <c r="F12" s="418"/>
      <c r="G12" s="388"/>
      <c r="H12" s="388"/>
      <c r="I12" s="389"/>
      <c r="K12" s="381"/>
      <c r="L12" s="381"/>
    </row>
    <row r="14" spans="1:16" x14ac:dyDescent="0.2">
      <c r="A14" s="420" t="s">
        <v>46</v>
      </c>
      <c r="B14" s="386"/>
      <c r="C14" s="420" t="s">
        <v>215</v>
      </c>
      <c r="D14" s="296"/>
      <c r="E14" s="297"/>
      <c r="G14" s="420" t="s">
        <v>331</v>
      </c>
      <c r="H14" s="296"/>
      <c r="I14" s="297"/>
      <c r="K14" s="202">
        <v>2930800</v>
      </c>
      <c r="L14" s="202">
        <v>2930800</v>
      </c>
    </row>
    <row r="15" spans="1:16" x14ac:dyDescent="0.2">
      <c r="A15" s="387"/>
      <c r="B15" s="389"/>
      <c r="C15" s="421" t="s">
        <v>192</v>
      </c>
      <c r="D15" s="296"/>
      <c r="E15" s="296"/>
      <c r="F15" s="296"/>
      <c r="G15" s="296"/>
      <c r="H15" s="296"/>
      <c r="I15" s="297"/>
      <c r="K15" s="210">
        <v>2930800</v>
      </c>
      <c r="L15" s="210">
        <v>2930800</v>
      </c>
    </row>
    <row r="16" spans="1:16" x14ac:dyDescent="0.2">
      <c r="A16" s="422" t="s">
        <v>102</v>
      </c>
      <c r="B16" s="296"/>
      <c r="C16" s="296"/>
      <c r="D16" s="296"/>
      <c r="E16" s="296"/>
      <c r="F16" s="296"/>
      <c r="G16" s="296"/>
      <c r="H16" s="296"/>
      <c r="I16" s="297"/>
      <c r="K16" s="211">
        <v>2930800</v>
      </c>
      <c r="L16" s="211">
        <v>2930800</v>
      </c>
    </row>
  </sheetData>
  <mergeCells count="13">
    <mergeCell ref="A14:B15"/>
    <mergeCell ref="C14:E14"/>
    <mergeCell ref="G14:I14"/>
    <mergeCell ref="C15:I15"/>
    <mergeCell ref="A16:I16"/>
    <mergeCell ref="A1:G1"/>
    <mergeCell ref="A3:L3"/>
    <mergeCell ref="A4:L4"/>
    <mergeCell ref="F7:I12"/>
    <mergeCell ref="K7:K9"/>
    <mergeCell ref="L7:L12"/>
    <mergeCell ref="A10:A11"/>
    <mergeCell ref="K11:K12"/>
  </mergeCells>
  <pageMargins left="0.7" right="0.7" top="0.75" bottom="0.75" header="0.3" footer="0.3"/>
  <pageSetup paperSize="9" scale="9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4</vt:i4>
      </vt:variant>
    </vt:vector>
  </HeadingPairs>
  <TitlesOfParts>
    <vt:vector size="13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กระดาษทำการ1</vt:lpstr>
      <vt:lpstr>กระดาษทำการ2</vt:lpstr>
      <vt:lpstr>สะสม</vt:lpstr>
      <vt:lpstr>กระดาษทำการ2!Print_Titles</vt:lpstr>
      <vt:lpstr>งบทดลอง!Print_Titles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</cp:lastModifiedBy>
  <cp:lastPrinted>2016-03-23T02:46:24Z</cp:lastPrinted>
  <dcterms:created xsi:type="dcterms:W3CDTF">2007-07-06T07:24:03Z</dcterms:created>
  <dcterms:modified xsi:type="dcterms:W3CDTF">2016-04-08T09:44:59Z</dcterms:modified>
</cp:coreProperties>
</file>