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activeTab="6"/>
  </bookViews>
  <sheets>
    <sheet name="รับ-จ่ายเงินสด " sheetId="35" r:id="rId1"/>
    <sheet name="งบทดลอง" sheetId="52" r:id="rId2"/>
    <sheet name="หมายเหตุ1" sheetId="54" r:id="rId3"/>
    <sheet name="Sheet2" sheetId="63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คงเหลือทุกแหล่งเงิน!$1:$3</definedName>
    <definedName name="_xlnm.Print_Titles" localSheetId="1">งบทดลอง!$1:$2</definedName>
    <definedName name="_xlnm.Print_Titles" localSheetId="9">เงินคงเหลือ!$1:$6</definedName>
    <definedName name="_xlnm.Print_Titles" localSheetId="0">'รับ-จ่ายเงินสด '!$1:$3</definedName>
    <definedName name="_xlnm.Print_Titles" localSheetId="2">หมายเหตุ1!$1:$6</definedName>
  </definedNames>
  <calcPr calcId="144525"/>
</workbook>
</file>

<file path=xl/calcChain.xml><?xml version="1.0" encoding="utf-8"?>
<calcChain xmlns="http://schemas.openxmlformats.org/spreadsheetml/2006/main">
  <c r="F11" i="63" l="1"/>
  <c r="E16" i="54"/>
  <c r="E43" i="54"/>
  <c r="E30" i="54"/>
  <c r="E29" i="54"/>
  <c r="E26" i="54"/>
  <c r="E23" i="54"/>
  <c r="E20" i="54"/>
  <c r="E10" i="54"/>
  <c r="E9" i="54"/>
  <c r="I13" i="40" l="1"/>
  <c r="F13" i="63" l="1"/>
  <c r="E40" i="54"/>
  <c r="E35" i="54"/>
  <c r="E34" i="54"/>
  <c r="E33" i="54"/>
  <c r="E32" i="54"/>
  <c r="E31" i="54"/>
  <c r="E25" i="54"/>
  <c r="F15" i="63" l="1"/>
  <c r="E38" i="54"/>
  <c r="E37" i="54"/>
  <c r="E17" i="54"/>
  <c r="E14" i="54"/>
  <c r="E11" i="54"/>
  <c r="E15" i="54" l="1"/>
  <c r="F12" i="63" l="1"/>
  <c r="G18" i="54"/>
  <c r="E12" i="54"/>
  <c r="F10" i="63" l="1"/>
  <c r="F8" i="63"/>
  <c r="F7" i="63"/>
  <c r="F6" i="63"/>
  <c r="I35" i="40" l="1"/>
  <c r="I38" i="40" s="1"/>
  <c r="F9" i="36" l="1"/>
  <c r="D12" i="36"/>
  <c r="E12" i="36"/>
  <c r="C12" i="36"/>
  <c r="F11" i="36"/>
  <c r="F9" i="63"/>
  <c r="F16" i="63"/>
  <c r="G36" i="54"/>
  <c r="G32" i="54"/>
  <c r="G11" i="54"/>
  <c r="E42" i="54"/>
  <c r="G15" i="54"/>
  <c r="G10" i="54"/>
  <c r="E24" i="54" l="1"/>
  <c r="G25" i="54"/>
  <c r="G41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E19" i="54"/>
  <c r="F50" i="36"/>
  <c r="D43" i="36"/>
  <c r="E46" i="54" l="1"/>
  <c r="G47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4" i="54" l="1"/>
  <c r="G45" i="54"/>
  <c r="G43" i="54"/>
  <c r="D42" i="54"/>
  <c r="G40" i="54"/>
  <c r="G39" i="54"/>
  <c r="G38" i="54"/>
  <c r="G37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s="1"/>
  <c r="G7" i="54" l="1"/>
  <c r="G22" i="54"/>
  <c r="G42" i="54"/>
  <c r="G19" i="54"/>
  <c r="D48" i="54"/>
  <c r="G8" i="54"/>
  <c r="E48" i="54"/>
  <c r="G29" i="54"/>
  <c r="G23" i="54"/>
  <c r="G48" i="54" l="1"/>
  <c r="G46" i="54"/>
  <c r="G44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E38" i="40"/>
  <c r="L20" i="40" l="1"/>
  <c r="I7" i="40"/>
  <c r="L5" i="40" s="1"/>
  <c r="F8" i="36"/>
  <c r="F7" i="36"/>
  <c r="F6" i="36"/>
  <c r="F5" i="36"/>
  <c r="F4" i="36"/>
  <c r="F12" i="36" l="1"/>
  <c r="L9" i="40"/>
  <c r="L17" i="40" l="1"/>
</calcChain>
</file>

<file path=xl/sharedStrings.xml><?xml version="1.0" encoding="utf-8"?>
<sst xmlns="http://schemas.openxmlformats.org/spreadsheetml/2006/main" count="1850" uniqueCount="759">
  <si>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</si>
  <si>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</si>
  <si>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</si>
  <si>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</si>
  <si>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</si>
  <si>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</si>
  <si>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</si>
  <si>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</si>
  <si>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</si>
  <si>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</si>
  <si>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</si>
  <si>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</si>
  <si>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</si>
  <si>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</si>
  <si>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</si>
  <si>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</si>
  <si>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</si>
  <si>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</si>
  <si>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</si>
  <si>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</si>
  <si>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</si>
  <si>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</si>
  <si>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</si>
  <si>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</si>
  <si>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</si>
  <si>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</si>
  <si>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</si>
  <si>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</si>
  <si>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</si>
  <si>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</si>
  <si>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</si>
  <si>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</si>
  <si>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</si>
  <si>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</si>
  <si>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</si>
  <si>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</si>
  <si>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</si>
  <si>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</si>
  <si>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</si>
  <si>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</si>
  <si>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</si>
  <si>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</si>
  <si>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</si>
  <si>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</si>
  <si>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</si>
  <si>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</si>
  <si>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</si>
  <si>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</si>
  <si>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</si>
  <si>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</si>
  <si>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</si>
  <si>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</si>
  <si>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นักวิชาการคลัง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</si>
  <si>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</si>
  <si>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</si>
  <si>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</si>
  <si>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</si>
  <si>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</si>
  <si>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</si>
  <si>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</si>
  <si>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</si>
  <si>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</si>
  <si>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</si>
  <si>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</si>
  <si>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</si>
  <si>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</si>
  <si>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</si>
  <si>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</si>
  <si>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</si>
  <si>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</si>
  <si>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</si>
  <si>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</si>
  <si>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</si>
  <si>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</si>
  <si>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</si>
  <si>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</si>
  <si>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</si>
  <si>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</si>
  <si>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</si>
  <si>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</si>
  <si>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</si>
  <si>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</si>
  <si>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</si>
  <si>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</si>
  <si>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</si>
  <si>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</si>
  <si>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</si>
  <si>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</si>
  <si>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</si>
  <si>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</si>
  <si>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</si>
  <si>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</si>
  <si>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</si>
  <si>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</si>
  <si>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</si>
  <si>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</si>
  <si>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</si>
  <si>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</si>
  <si>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</si>
  <si>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</si>
  <si>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</si>
  <si>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</si>
  <si>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</si>
  <si>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</si>
  <si>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เงินอุดหนุนระบุวัตถุประสงค์เพื่อพัฒนาประเทศ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</si>
  <si>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</si>
  <si>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</si>
  <si>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</si>
  <si>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</si>
  <si>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</si>
  <si>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</si>
  <si>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</si>
  <si>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</si>
  <si>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</si>
  <si>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</si>
  <si>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</si>
  <si>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</si>
  <si>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</si>
  <si>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</si>
  <si>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</si>
  <si>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</si>
  <si>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</si>
  <si>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</si>
  <si>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</si>
  <si>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</si>
  <si>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</si>
  <si>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</si>
  <si>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</si>
  <si>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</si>
  <si>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</si>
  <si>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</si>
  <si>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</si>
  <si>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</si>
  <si>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</si>
  <si>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</si>
  <si>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</si>
  <si>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</si>
  <si>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</si>
  <si>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</si>
  <si>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</si>
  <si>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</si>
  <si>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</si>
  <si>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</si>
  <si>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</si>
  <si>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</si>
  <si>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</si>
  <si>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</si>
  <si>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</si>
  <si>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</si>
  <si>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</si>
  <si>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</si>
  <si>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</si>
  <si>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</si>
  <si>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</si>
  <si>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</si>
  <si>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</si>
  <si>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</si>
  <si>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</si>
  <si>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</si>
  <si>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</si>
  <si>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</si>
  <si>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</si>
  <si>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</si>
  <si>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</si>
  <si>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</si>
  <si>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</si>
  <si>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</si>
  <si>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</si>
  <si>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</si>
  <si>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</si>
  <si>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</si>
  <si>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</si>
  <si>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</si>
  <si>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</si>
  <si>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</si>
  <si>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</si>
  <si>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</si>
  <si>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</si>
  <si>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ค่าธรรมเนียมปิดโปรย ติดตั้งแผ่นประกาศฯ</t>
  </si>
  <si>
    <t>ค่าใบอนุญาตเกี่ยวกับการควบคุมอาคาร</t>
  </si>
  <si>
    <t>เงินอุดหนุนทั่วไป สำหรับดำเนินการตามอำนาจ</t>
  </si>
  <si>
    <t>เงินอุดหนุนทั่วไประบุวัตถุประสงค์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</si>
  <si>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</si>
  <si>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</si>
  <si>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</si>
  <si>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</si>
  <si>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</si>
  <si>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</si>
  <si>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</si>
  <si>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</si>
  <si>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</si>
  <si>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</si>
  <si>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</si>
  <si>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</si>
  <si>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</si>
  <si>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</si>
  <si>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</si>
  <si>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</si>
  <si>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</si>
  <si>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</si>
  <si>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</si>
  <si>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</si>
  <si>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</si>
  <si>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</si>
  <si>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</si>
  <si>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งบทดลอง</t>
  </si>
  <si>
    <t>รายได้จากรัฐบาลค้างรับ</t>
  </si>
  <si>
    <t>ลูกหนี้เงินสะสม</t>
  </si>
  <si>
    <t>เงินรับฝากเงินรอคืนจังหวัด</t>
  </si>
  <si>
    <t>เจ้าหนี้เงินสะสม</t>
  </si>
  <si>
    <t>เงินทุนสำรองเงินสะสม</t>
  </si>
  <si>
    <t>ดอกเบี้ย</t>
  </si>
  <si>
    <t>รายได้เบ็ดเตล็ดอื่นๆ</t>
  </si>
  <si>
    <t>ภาษีมูลค่าเพิ่มตาม พ.ร.บ. กำหนดแผนฯ</t>
  </si>
  <si>
    <t>ค่าธรรมเนียมจดทะเบียนสิทธิและนิติกรรมตามประมวลกฎหมายที่ดิน</t>
  </si>
  <si>
    <t>เงินอุดหนุนทั่วไป สำหรับดำเนินการตามอำนาจหน้าที่และภารกิจถ่ายโอนเลือกทำ</t>
  </si>
  <si>
    <t>ค่าขายแบบแปลน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</si>
  <si>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</si>
  <si>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</si>
  <si>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</si>
  <si>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</si>
  <si>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</si>
  <si>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</si>
  <si>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ลูกหนี้เงินทุนโครงการเศรษฐกิจชุมชน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</si>
  <si>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</si>
  <si>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</si>
  <si>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</si>
  <si>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</si>
  <si>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</si>
  <si>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</si>
  <si>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</si>
  <si>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</si>
  <si>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</si>
  <si>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</si>
  <si>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</si>
  <si>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</si>
  <si>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</si>
  <si>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</si>
  <si>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</si>
  <si>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</si>
  <si>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</si>
  <si>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</si>
  <si>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</si>
  <si>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</si>
  <si>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</si>
  <si>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</si>
  <si>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</si>
  <si>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</si>
  <si>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</si>
  <si>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</si>
  <si>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</si>
  <si>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</si>
  <si>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</si>
  <si>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</si>
  <si>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</si>
  <si>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</si>
  <si>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</si>
  <si>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</si>
  <si>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</si>
  <si>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</si>
  <si>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</si>
  <si>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ค่าธรรมเนียมเกี่ยวกับการควบคุมอาคาร</t>
  </si>
  <si>
    <t>ค่าภาคหลวงและค่าธรรมเนียมตามกฎหมายว่าด้วยป่าไม้</t>
  </si>
  <si>
    <t>รายงานรับ-จ่ายเงิน</t>
  </si>
  <si>
    <t>2,052,720.00</t>
  </si>
  <si>
    <t>171,060.00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</si>
  <si>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</si>
  <si>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</si>
  <si>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</si>
  <si>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</si>
  <si>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</si>
  <si>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</si>
  <si>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</si>
  <si>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</si>
  <si>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</si>
  <si>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</si>
  <si>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</si>
  <si>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</si>
  <si>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</si>
  <si>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</si>
  <si>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</si>
  <si>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</si>
  <si>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</si>
  <si>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</si>
  <si>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</si>
  <si>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</si>
  <si>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</si>
  <si>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</si>
  <si>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</si>
  <si>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</si>
  <si>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</si>
  <si>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</si>
  <si>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</si>
  <si>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</si>
  <si>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</si>
  <si>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</si>
  <si>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</si>
  <si>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</si>
  <si>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</si>
  <si>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>1,215,000.00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</si>
  <si>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</si>
  <si>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</si>
  <si>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</si>
  <si>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</si>
  <si>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</si>
  <si>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</si>
  <si>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</si>
  <si>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</si>
  <si>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</si>
  <si>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</si>
  <si>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</si>
  <si>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</si>
  <si>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</si>
  <si>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</si>
  <si>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</si>
  <si>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</si>
  <si>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</si>
  <si>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</si>
  <si>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>35,654.77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</si>
  <si>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</si>
  <si>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</si>
  <si>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</si>
  <si>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</si>
  <si>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</si>
  <si>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</si>
  <si>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247,740.00</t>
  </si>
  <si>
    <t>48,360.00</t>
  </si>
  <si>
    <t>350,000.00</t>
  </si>
  <si>
    <t>771,000.00</t>
  </si>
  <si>
    <t>130,000.00</t>
  </si>
  <si>
    <t>17,140,000.00</t>
  </si>
  <si>
    <t>26,465,300.00</t>
  </si>
  <si>
    <t>45,152,400.00</t>
  </si>
  <si>
    <t>10,285,795.00</t>
  </si>
  <si>
    <t>3,747,583.00</t>
  </si>
  <si>
    <t>7,230,000.00</t>
  </si>
  <si>
    <t>2,651,500.00</t>
  </si>
  <si>
    <t>ปีงบประมาณ 2560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</si>
  <si>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</si>
  <si>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</si>
  <si>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</si>
  <si>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</si>
  <si>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</si>
  <si>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</si>
  <si>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</si>
  <si>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งานบริหารงานทั่วไปเกี่ยวกับการศึกษา</t>
  </si>
  <si>
    <t>งานบริหารงานทั่วไปเกี่ยวกับเคหะและชุมชน</t>
  </si>
  <si>
    <t>งานบริหาร งานทั่วไปฯ</t>
  </si>
  <si>
    <t>จัดซื้อรถบรรทุก ชนิด 6 ล้อ อเนกประสงค์</t>
  </si>
  <si>
    <t>ก่อสร้างถนน ค.ส.ล.สายเขากอย-ชลประทาน ม.3</t>
  </si>
  <si>
    <t>ก่อสร้างถนน ค.ส.ล.สายโหล๊ะมังคุด-หน้าฝาย ม.7</t>
  </si>
  <si>
    <t>ก่อสร้างถนน ค.ส.ล.สายสามแยกหนำสองชั้น-หน้าโตน ม.6</t>
  </si>
  <si>
    <t xml:space="preserve">หมายเหตุ 2 ประกอบงบทดลอง </t>
  </si>
  <si>
    <t>หมายเหตุ 3  บัญชีเงินรับฝาก</t>
  </si>
  <si>
    <t>เงินรับฝากรอคืนจังหวัด</t>
  </si>
  <si>
    <t xml:space="preserve"> - เงินช่วยเหลือศึกษาบุตร   4,500.-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</si>
  <si>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</si>
  <si>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</si>
  <si>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</si>
  <si>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</si>
  <si>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</si>
  <si>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</si>
  <si>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</si>
  <si>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</si>
  <si>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ครุภัณฑ์งานบ้านงานครัว</t>
  </si>
  <si>
    <t>ครุภัณฑ์เครื่องดับเพลิง</t>
  </si>
  <si>
    <t>ครุภัณฑ์กีฬา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</si>
  <si>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</si>
  <si>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</si>
  <si>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</si>
  <si>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</si>
  <si>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</si>
  <si>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</si>
  <si>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250,000.00</t>
  </si>
  <si>
    <t>เงินรับฝากประกันซอง</t>
  </si>
  <si>
    <t>24,120.00</t>
  </si>
  <si>
    <t>444,110.00</t>
  </si>
  <si>
    <t>ลูกหนี้เงินยืม</t>
  </si>
  <si>
    <t>เงินรับฝากอื่น ๆ</t>
  </si>
  <si>
    <t>ค่าใบอนุญาตประกอบการค้าสำหรับกิจการที่เป็นอันตรายต่อสุขภาพ</t>
  </si>
  <si>
    <t>+</t>
  </si>
  <si>
    <t>รายงานกระทบยอดเงินรับฝากเงินทุนโครงการเศรษฐกิจชุมชน</t>
  </si>
  <si>
    <t>เงินทุนโครงการเศรษฐกิจชุมชน (รวมค่าปรับผิดนัด)</t>
  </si>
  <si>
    <t>เงินทุนโครงการเศรษฐกิจชุมชน(ตามรายการใบผ่านบัญชีทั่วไป)</t>
  </si>
  <si>
    <t>คืนเงินทุนโครงการเศรษฐกิจชุมชน</t>
  </si>
  <si>
    <t>ยอดคงเหลือ</t>
  </si>
  <si>
    <t>1,280,000.00</t>
  </si>
  <si>
    <t>12,065.00</t>
  </si>
  <si>
    <t>ภาษีธุรกิจเฉพาะ</t>
  </si>
  <si>
    <t>36,930.00</t>
  </si>
  <si>
    <t>15,725.35</t>
  </si>
  <si>
    <t>61,530.00</t>
  </si>
  <si>
    <t>861.62</t>
  </si>
  <si>
    <t>6,635.00</t>
  </si>
  <si>
    <t>30,864,129.46</t>
  </si>
  <si>
    <t>กระดาษทำการกระทบยอดรายจ่าย (จ่ายจากเงินสะสม)</t>
  </si>
  <si>
    <t>ยอดยกมา ณ 1 มีนาคม 2560</t>
  </si>
  <si>
    <t>ณ วันที่ 31มีนาคม  2560</t>
  </si>
  <si>
    <t>22/03/60</t>
  </si>
  <si>
    <t>20916759</t>
  </si>
  <si>
    <t>ปีงบประมาณ 2560 ประจำเดือน เมษายน</t>
  </si>
  <si>
    <t>รายรับ (หมายเหตุ 1)</t>
  </si>
  <si>
    <t>184,167.40</t>
  </si>
  <si>
    <t xml:space="preserve"> 41100000  </t>
  </si>
  <si>
    <t>20,567.63</t>
  </si>
  <si>
    <t>66,354.00</t>
  </si>
  <si>
    <t xml:space="preserve"> 41200000  </t>
  </si>
  <si>
    <t>36,660.00</t>
  </si>
  <si>
    <t>157,497.41</t>
  </si>
  <si>
    <t xml:space="preserve"> 41300000  </t>
  </si>
  <si>
    <t>46,780.79</t>
  </si>
  <si>
    <t>380,340.00</t>
  </si>
  <si>
    <t xml:space="preserve"> 41400000  </t>
  </si>
  <si>
    <t>54,530.00</t>
  </si>
  <si>
    <t>134,900.00</t>
  </si>
  <si>
    <t xml:space="preserve"> 41500000  </t>
  </si>
  <si>
    <t>500.00</t>
  </si>
  <si>
    <t>8,778,654.83</t>
  </si>
  <si>
    <t xml:space="preserve"> 42100000  </t>
  </si>
  <si>
    <t>777,533.31</t>
  </si>
  <si>
    <t>17,952,428.00</t>
  </si>
  <si>
    <t xml:space="preserve"> 43100000  </t>
  </si>
  <si>
    <t>3,904,390.00</t>
  </si>
  <si>
    <t>27,654,341.64</t>
  </si>
  <si>
    <t>4,840,961.73</t>
  </si>
  <si>
    <t>101,595.00</t>
  </si>
  <si>
    <t xml:space="preserve"> 11041000  </t>
  </si>
  <si>
    <t>18,510.00</t>
  </si>
  <si>
    <t xml:space="preserve"> 11042000  </t>
  </si>
  <si>
    <t>16,808.02</t>
  </si>
  <si>
    <t xml:space="preserve"> 11043002  </t>
  </si>
  <si>
    <t>1,848.39</t>
  </si>
  <si>
    <t>52,795.00</t>
  </si>
  <si>
    <t xml:space="preserve"> 11044000  </t>
  </si>
  <si>
    <t>840.00</t>
  </si>
  <si>
    <t xml:space="preserve"> 11045000  </t>
  </si>
  <si>
    <t xml:space="preserve"> 19040000  </t>
  </si>
  <si>
    <t>112,010.60</t>
  </si>
  <si>
    <t xml:space="preserve"> 21040001  </t>
  </si>
  <si>
    <t>65,250.20</t>
  </si>
  <si>
    <t>592.30</t>
  </si>
  <si>
    <t xml:space="preserve"> 21040004  </t>
  </si>
  <si>
    <t>29.30</t>
  </si>
  <si>
    <t>710.76</t>
  </si>
  <si>
    <t xml:space="preserve"> 21040005  </t>
  </si>
  <si>
    <t>35.16</t>
  </si>
  <si>
    <t xml:space="preserve"> 21040007  </t>
  </si>
  <si>
    <t>177,445.00</t>
  </si>
  <si>
    <t xml:space="preserve"> 21040008  </t>
  </si>
  <si>
    <t>30,350.00</t>
  </si>
  <si>
    <t>74,062.00</t>
  </si>
  <si>
    <t xml:space="preserve"> 21040013  </t>
  </si>
  <si>
    <t>12,532.00</t>
  </si>
  <si>
    <t>1,445,237.06</t>
  </si>
  <si>
    <t xml:space="preserve"> 21040015  </t>
  </si>
  <si>
    <t>215,668.70</t>
  </si>
  <si>
    <t xml:space="preserve"> 21040016  </t>
  </si>
  <si>
    <t xml:space="preserve"> 21040099  </t>
  </si>
  <si>
    <t xml:space="preserve"> 31000000  </t>
  </si>
  <si>
    <t>2,371,111.90</t>
  </si>
  <si>
    <t>345,063.75</t>
  </si>
  <si>
    <t>30,025,453.54</t>
  </si>
  <si>
    <t>5,186,025.48</t>
  </si>
  <si>
    <t>5,781,371.00</t>
  </si>
  <si>
    <t xml:space="preserve"> 51100000  </t>
  </si>
  <si>
    <t>747,465.00</t>
  </si>
  <si>
    <t>1,197,420.00</t>
  </si>
  <si>
    <t xml:space="preserve"> 52100000  </t>
  </si>
  <si>
    <t>9,937,722.00</t>
  </si>
  <si>
    <t>4,986,373.00</t>
  </si>
  <si>
    <t xml:space="preserve"> 52200000  </t>
  </si>
  <si>
    <t>748,138.00</t>
  </si>
  <si>
    <t>987,000.00</t>
  </si>
  <si>
    <t>145,050.00</t>
  </si>
  <si>
    <t xml:space="preserve"> 53100000  </t>
  </si>
  <si>
    <t>18,050.00</t>
  </si>
  <si>
    <t>5,768,380.00</t>
  </si>
  <si>
    <t>1,923,737.00</t>
  </si>
  <si>
    <t xml:space="preserve"> 53200000  </t>
  </si>
  <si>
    <t>166,325.00</t>
  </si>
  <si>
    <t>1,500,857.80</t>
  </si>
  <si>
    <t xml:space="preserve"> 53300000  </t>
  </si>
  <si>
    <t>1,260,686.80</t>
  </si>
  <si>
    <t>704,402.80</t>
  </si>
  <si>
    <t xml:space="preserve"> 53400000  </t>
  </si>
  <si>
    <t>90,989.70</t>
  </si>
  <si>
    <t>1,241,700.00</t>
  </si>
  <si>
    <t>449,708.27</t>
  </si>
  <si>
    <t xml:space="preserve"> 54100000  </t>
  </si>
  <si>
    <t>173,801.73</t>
  </si>
  <si>
    <t>208,000.00</t>
  </si>
  <si>
    <t xml:space="preserve"> 54200000  </t>
  </si>
  <si>
    <t>139,000.00</t>
  </si>
  <si>
    <t xml:space="preserve"> 55100000  </t>
  </si>
  <si>
    <t xml:space="preserve"> 56100000  </t>
  </si>
  <si>
    <t>18,176,919.87</t>
  </si>
  <si>
    <t>3,515,516.23</t>
  </si>
  <si>
    <t>125,115.00</t>
  </si>
  <si>
    <t>36,180.00</t>
  </si>
  <si>
    <t>5,625,347.77</t>
  </si>
  <si>
    <t xml:space="preserve"> 21010000  </t>
  </si>
  <si>
    <t>2,480,000.00</t>
  </si>
  <si>
    <t>58,544.14</t>
  </si>
  <si>
    <t>155,986.00</t>
  </si>
  <si>
    <t>6,650.00</t>
  </si>
  <si>
    <t xml:space="preserve"> 21040014  </t>
  </si>
  <si>
    <t xml:space="preserve"> 29010000  </t>
  </si>
  <si>
    <t>2,720,000.00</t>
  </si>
  <si>
    <t>2,073,000.00</t>
  </si>
  <si>
    <t>588,000.00</t>
  </si>
  <si>
    <t xml:space="preserve"> 32000000  </t>
  </si>
  <si>
    <t>11,516,159.74</t>
  </si>
  <si>
    <t>5,427,289.05</t>
  </si>
  <si>
    <t>29,693,079.61</t>
  </si>
  <si>
    <t>8,942,805.28</t>
  </si>
  <si>
    <t>332,373.93</t>
  </si>
  <si>
    <t>-3,756,779.80</t>
  </si>
  <si>
    <t>27,107,349.66</t>
  </si>
  <si>
    <t>ณ วันที่ 30 เมษายน 2560</t>
  </si>
  <si>
    <t xml:space="preserve">11012001  </t>
  </si>
  <si>
    <t xml:space="preserve">11012002  </t>
  </si>
  <si>
    <t xml:space="preserve">11041000  </t>
  </si>
  <si>
    <t xml:space="preserve">11042000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</si>
  <si>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</si>
  <si>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</si>
  <si>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</si>
  <si>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</si>
  <si>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</si>
  <si>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</si>
  <si>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</si>
  <si>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21040013  </t>
  </si>
  <si>
    <t xml:space="preserve">21040014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</si>
  <si>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</si>
  <si>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</si>
  <si>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</si>
  <si>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</si>
  <si>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41100001  </t>
  </si>
  <si>
    <t xml:space="preserve">41100002  </t>
  </si>
  <si>
    <t xml:space="preserve">41100003  </t>
  </si>
  <si>
    <t xml:space="preserve">41210007  </t>
  </si>
  <si>
    <t>ค่าธรรมเนียมเกี่ยวกับทะเบียนพาณิชย์</t>
  </si>
  <si>
    <t xml:space="preserve">41210029  </t>
  </si>
  <si>
    <t xml:space="preserve">41220002  </t>
  </si>
  <si>
    <t xml:space="preserve">41220010  </t>
  </si>
  <si>
    <t xml:space="preserve">41230003  </t>
  </si>
  <si>
    <t xml:space="preserve">41300003  </t>
  </si>
  <si>
    <t xml:space="preserve">41400006  </t>
  </si>
  <si>
    <t xml:space="preserve">41500004  </t>
  </si>
  <si>
    <t xml:space="preserve">41599999  </t>
  </si>
  <si>
    <t xml:space="preserve">42100001  </t>
  </si>
  <si>
    <t xml:space="preserve">42100002  </t>
  </si>
  <si>
    <t>ภาษีมูลค่าเพิ่มตาม พ.ร.บ. จัดสรรรายได้ฯ</t>
  </si>
  <si>
    <t xml:space="preserve">42100004  </t>
  </si>
  <si>
    <t xml:space="preserve">42100005  </t>
  </si>
  <si>
    <t xml:space="preserve">42100006  </t>
  </si>
  <si>
    <t xml:space="preserve">42100007  </t>
  </si>
  <si>
    <t xml:space="preserve">42100009  </t>
  </si>
  <si>
    <t xml:space="preserve">42100012  </t>
  </si>
  <si>
    <t xml:space="preserve">42100013  </t>
  </si>
  <si>
    <t xml:space="preserve">42100014  </t>
  </si>
  <si>
    <t xml:space="preserve">42100015  </t>
  </si>
  <si>
    <t xml:space="preserve">43100002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</si>
  <si>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</si>
  <si>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</si>
  <si>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</si>
  <si>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</si>
  <si>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</si>
  <si>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53300000  </t>
  </si>
  <si>
    <t xml:space="preserve">53400000  </t>
  </si>
  <si>
    <t xml:space="preserve">54100000  </t>
  </si>
  <si>
    <t xml:space="preserve">54200000  </t>
  </si>
  <si>
    <t xml:space="preserve">56100000  </t>
  </si>
  <si>
    <t>ประจำเดือน เมษายน  ปีงบประมาณ   พ.ศ. 2560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</si>
  <si>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</si>
  <si>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</si>
  <si>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</si>
  <si>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</si>
  <si>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</si>
  <si>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</si>
  <si>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</si>
  <si>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</si>
  <si>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</si>
  <si>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</si>
  <si>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</si>
  <si>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</si>
  <si>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</si>
  <si>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</si>
  <si>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</si>
  <si>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</si>
  <si>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</si>
  <si>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</si>
  <si>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</si>
  <si>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</si>
  <si>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</si>
  <si>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</si>
  <si>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</si>
  <si>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</si>
  <si>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</si>
  <si>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</si>
  <si>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</si>
  <si>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</si>
  <si>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</si>
  <si>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</si>
  <si>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</si>
  <si>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</si>
  <si>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</si>
  <si>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</si>
  <si>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</si>
  <si>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</si>
  <si>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</si>
  <si>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</si>
  <si>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</si>
  <si>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</si>
  <si>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</si>
  <si>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</si>
  <si>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</si>
  <si>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</si>
  <si>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</si>
  <si>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</si>
  <si>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</si>
  <si>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</si>
  <si>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</si>
  <si>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</si>
  <si>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5411100</t>
  </si>
  <si>
    <t>5411600</t>
  </si>
  <si>
    <t>5411700</t>
  </si>
  <si>
    <t>5411800</t>
  </si>
  <si>
    <t>420000</t>
  </si>
  <si>
    <t>5421100</t>
  </si>
  <si>
    <t>610000</t>
  </si>
  <si>
    <t>5610200</t>
  </si>
  <si>
    <t>ประจำเดือน  เมษายน ปีงบประมาณ พ.ศ.  2560</t>
  </si>
  <si>
    <t>5421000</t>
  </si>
  <si>
    <t>กระดาษทำการกระทบยอดรายจ่าย (จ่ายจากเงินทุนสำรองเงินสะสม)</t>
  </si>
  <si>
    <t>ประจำเดือน เมษายน ปีงบประมาณ พ.ศ. 2560</t>
  </si>
  <si>
    <t>5220200</t>
  </si>
  <si>
    <t>5330200</t>
  </si>
  <si>
    <t>5330900</t>
  </si>
  <si>
    <t>5331300</t>
  </si>
  <si>
    <t>5410400</t>
  </si>
  <si>
    <t>5410600</t>
  </si>
  <si>
    <t>5410700</t>
  </si>
  <si>
    <t>5410900</t>
  </si>
  <si>
    <t>5411200</t>
  </si>
  <si>
    <t>5420900</t>
  </si>
  <si>
    <t>510000</t>
  </si>
  <si>
    <t>5510100</t>
  </si>
  <si>
    <t>5610100</t>
  </si>
  <si>
    <t>5610400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</si>
  <si>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</si>
  <si>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</si>
  <si>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เดือนเมษายน ถึงเดือนเมษายน   ปีงบประมาณ 2560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</si>
  <si>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</si>
  <si>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</si>
  <si>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</si>
  <si>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(17,000.00)</t>
  </si>
  <si>
    <t>รวมเงินเดือน (ฝ่ายประจำ)</t>
  </si>
  <si>
    <t>17,000.00</t>
  </si>
  <si>
    <t>รวมค่าตอบแทน</t>
  </si>
  <si>
    <t>(10,000.00)</t>
  </si>
  <si>
    <t>รวมค่าใช้สอย</t>
  </si>
  <si>
    <t>10,000.00</t>
  </si>
  <si>
    <t>รวมค่าครุภัณฑ์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</si>
  <si>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</si>
  <si>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</si>
  <si>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</si>
  <si>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</si>
  <si>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เลขที่ฎีกา/ใบผ่าน</t>
  </si>
  <si>
    <t>ภาษีหัก ณ ที่จ่าย</t>
  </si>
  <si>
    <t>ยกมา</t>
  </si>
  <si>
    <t>กรมสรรพากร</t>
  </si>
  <si>
    <t xml:space="preserve">60-02-00000-000000-00076      </t>
  </si>
  <si>
    <t>โซน-คอม  โดย  นายจรูญ  พันธ์คง</t>
  </si>
  <si>
    <t xml:space="preserve">60-03-00113-331400-00003      </t>
  </si>
  <si>
    <t>นายสุดสาคร  มณี</t>
  </si>
  <si>
    <t xml:space="preserve">60-03-00212-320300-00005      </t>
  </si>
  <si>
    <t>บริษัท นครแดรี่พลัส จำกัด</t>
  </si>
  <si>
    <t>0803553000956</t>
  </si>
  <si>
    <t xml:space="preserve">60-03-00212-330400-00001      </t>
  </si>
  <si>
    <t>อำพรคุรุภัณฑ์  โดย  นางสาวกชวรรณ  แก้วแกมทอง</t>
  </si>
  <si>
    <t xml:space="preserve">60-03-00113-330100-00002      </t>
  </si>
  <si>
    <t>เค.เอส.ก๊อปปี้  โดย  นายวรพล  ธรฤทธิ์</t>
  </si>
  <si>
    <t xml:space="preserve">60-03-00111-320100-00019      </t>
  </si>
  <si>
    <t>นางสาวธัญญารัตน์  แก้วเรืองฤทธิ์</t>
  </si>
  <si>
    <t xml:space="preserve">60-03-00211-320300-00006      </t>
  </si>
  <si>
    <t>นางสาวสุภาพร  คงเล่ง</t>
  </si>
  <si>
    <t xml:space="preserve">60-03-00322-331000-00001      </t>
  </si>
  <si>
    <t>นานาภัณฑ์การค้า โดย  นายโสภณ  รัตนเพ็ชร์</t>
  </si>
  <si>
    <t xml:space="preserve">60-03-00121-411100-00001      </t>
  </si>
  <si>
    <t xml:space="preserve">60-03-00123-331700-00001      </t>
  </si>
  <si>
    <t>นายประทีป  ชูเกิด</t>
  </si>
  <si>
    <t>3800700212709</t>
  </si>
  <si>
    <t xml:space="preserve">60-03-00121-320300-00017      </t>
  </si>
  <si>
    <t>นายประยงค์  บุญอ่อน</t>
  </si>
  <si>
    <t xml:space="preserve">60-03-00241-5330600-00003     </t>
  </si>
  <si>
    <t>นายศุภชัย  หนูศรี</t>
  </si>
  <si>
    <t xml:space="preserve">60-03-00113-320300-00008      </t>
  </si>
  <si>
    <t>นายสมพร   ชำนาญแป้น</t>
  </si>
  <si>
    <t>3800700215601</t>
  </si>
  <si>
    <t xml:space="preserve">60-03-00111-320300-00015      </t>
  </si>
  <si>
    <t>บริษัท กสท โทรคมนาคม จำกัด</t>
  </si>
  <si>
    <t xml:space="preserve">60-03-00111-340500-00006      </t>
  </si>
  <si>
    <t>บริษัท ทีโอที จำกัด (มหาชน)</t>
  </si>
  <si>
    <t xml:space="preserve">60-03-00111-340300-00005      </t>
  </si>
  <si>
    <t xml:space="preserve">60-03-00123-340300-00005      </t>
  </si>
  <si>
    <t>บริษัทผาทอง 24 จำกัด</t>
  </si>
  <si>
    <t xml:space="preserve">60-03-00242-5421000-00006     </t>
  </si>
  <si>
    <t>หจก.ลายพราง พัทลุง</t>
  </si>
  <si>
    <t>0933550000237</t>
  </si>
  <si>
    <t xml:space="preserve">60-03-00123-331200-00001      </t>
  </si>
  <si>
    <t>หจก.สาธิตธุรกิจก่อสร้าง</t>
  </si>
  <si>
    <t>0953539000021</t>
  </si>
  <si>
    <t xml:space="preserve">60-03-00242-5421000-00005     </t>
  </si>
  <si>
    <t>นางสาวพิมลวรรณ  ช่วยนุ้ย</t>
  </si>
  <si>
    <t xml:space="preserve">60-03-00212-5411700-00002     </t>
  </si>
  <si>
    <t>นายพิชัย  มณี</t>
  </si>
  <si>
    <t>3800700339237</t>
  </si>
  <si>
    <t xml:space="preserve">60-03-00263-5320300-00012     </t>
  </si>
  <si>
    <t>หจก.กษิดิศออยล์</t>
  </si>
  <si>
    <t xml:space="preserve">60-03-00111-5330800-00007     </t>
  </si>
  <si>
    <t xml:space="preserve">60-03-00113-5330800-00006     </t>
  </si>
  <si>
    <t xml:space="preserve">60-03-00121-5320300-00018     </t>
  </si>
  <si>
    <t xml:space="preserve">60-03-00241-5330800-00005     </t>
  </si>
  <si>
    <t>โชคดีการก่อสร้าง  โดย  นายโชคดี  วังจำนงค์</t>
  </si>
  <si>
    <t xml:space="preserve">60-03-00242-5421000-00008     </t>
  </si>
  <si>
    <t>สมศักดิ์การก่อสร้าง  โดย  นายสมศักดิ์  พรหมเกตุ</t>
  </si>
  <si>
    <t xml:space="preserve">60-03-00242-5421000-00007     </t>
  </si>
  <si>
    <t>นายเนรชัย  รอดทองสุข</t>
  </si>
  <si>
    <t xml:space="preserve">60-03-00242-5421100-00003     </t>
  </si>
  <si>
    <t>บริษัท  โตโยต้าเมืองคอน  จำกัด</t>
  </si>
  <si>
    <t xml:space="preserve">60-03-00111-5411800-00003     </t>
  </si>
  <si>
    <t>บริษัท  สยามเทคกรุ๊ป  999  จำกัด</t>
  </si>
  <si>
    <t>0805538000926</t>
  </si>
  <si>
    <t xml:space="preserve">60-03-00241-5410300-00001     </t>
  </si>
  <si>
    <t>หจก.ไทยถิรโรจน์ก่อสร้าง</t>
  </si>
  <si>
    <t>0803542000691</t>
  </si>
  <si>
    <t xml:space="preserve">60-03-00242-5421000-00009     </t>
  </si>
  <si>
    <t>ประจำเดือน เมษายน ปีงบประมาณ พ.ศ.  2560</t>
  </si>
  <si>
    <t>24/04/60</t>
  </si>
  <si>
    <t>20916762</t>
  </si>
  <si>
    <t>24/05/60</t>
  </si>
  <si>
    <t>20916763</t>
  </si>
  <si>
    <t>20916766</t>
  </si>
  <si>
    <t>26/05/60</t>
  </si>
  <si>
    <t>20916771</t>
  </si>
  <si>
    <t>20916772</t>
  </si>
  <si>
    <t>20916773</t>
  </si>
  <si>
    <t>20916776</t>
  </si>
  <si>
    <t>20916777</t>
  </si>
  <si>
    <t>28/05/60</t>
  </si>
  <si>
    <t>20916779</t>
  </si>
  <si>
    <t xml:space="preserve">    ลงชื่อ................................................                                                                               ลงชื่อ.............................................................                                                                                                                 ลงชื่อ...............................................................</t>
  </si>
  <si>
    <t xml:space="preserve">                                (นางอรพินธุ์  คงดี)                                                                                                  (นายสุพจน์  ฤทธิชัย)                                                                                                                                              (นายประดับ  หมื่นจร)</t>
  </si>
  <si>
    <t xml:space="preserve">  ลงชื่อ.....................................          ลงชื่อ......................................             ลงชื่อ......................................</t>
  </si>
  <si>
    <t xml:space="preserve">          (นางอรพินธุ์   คงดี)                              (นายสุพจน์  ฤทธิชัย)                                   (นายประดับ  หมื่นจร)</t>
  </si>
  <si>
    <t xml:space="preserve">         ผู้อำนวยการกองคลัง                        ปลัดองค์การบริหารส่วนตำบล                นายกองค์การบริหารส่วนตำบลเขาพระทอง</t>
  </si>
  <si>
    <t xml:space="preserve">                      ผู้อำนวยการกองคลัง                                                                 ปลัดองค์การบริหารส่วนตำบล                                                                               นายกองค์การบริหารส่วนตำบลเขาพระทอง</t>
  </si>
  <si>
    <t>ประจำเดือน เมษายน  2560</t>
  </si>
  <si>
    <t>ประจำเดือนเมษายน 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</si>
</sst>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#,##0.00_ ;\-#,##0.00\ "/>
    <numFmt numFmtId="191" formatCode="[$-1041E]d/m/yyyy"/>
    <numFmt numFmtId="192" formatCode="_-* #,##0_-;\-* #,##0_-;_-* &quot;-&quot;??_-;_-@_-"/>
  </numFmts>
  <fonts count="49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sz val="16"/>
      <name val="Angsana New"/>
      <family val="1"/>
    </font>
    <font>
      <sz val="14"/>
      <name val="Angsana New"/>
      <family val="1"/>
    </font>
    <font>
      <sz val="15"/>
      <name val="Angsana New"/>
      <family val="1"/>
    </font>
    <font>
      <u/>
      <sz val="15"/>
      <name val="Angsana New"/>
      <family val="1"/>
    </font>
    <font>
      <b/>
      <i/>
      <u/>
      <sz val="14"/>
      <name val="Angsana New"/>
      <family val="1"/>
    </font>
    <font>
      <b/>
      <i/>
      <sz val="14"/>
      <name val="Angsana New"/>
      <family val="1"/>
    </font>
    <font>
      <b/>
      <sz val="14"/>
      <name val="Angsana New"/>
      <family val="1"/>
    </font>
    <font>
      <i/>
      <u/>
      <sz val="14"/>
      <name val="Angsana New"/>
      <family val="1"/>
    </font>
    <font>
      <i/>
      <sz val="14"/>
      <name val="Angsana New"/>
      <family val="1"/>
    </font>
    <font>
      <b/>
      <u/>
      <sz val="14"/>
      <name val="Cordia New"/>
      <family val="2"/>
    </font>
    <font>
      <sz val="10"/>
      <name val="Arial"/>
      <family val="2"/>
    </font>
    <font>
      <u val="singleAccounting"/>
      <sz val="16"/>
      <name val="Angsana New"/>
      <family val="1"/>
    </font>
    <font>
      <sz val="8"/>
      <color rgb="FF000000"/>
      <name val="Microsoft Sans Serif"/>
    </font>
    <font>
      <sz val="11"/>
      <name val="Tahoma"/>
    </font>
    <font>
      <sz val="10"/>
      <color rgb="FF000000"/>
      <name val="Microsoft Sans Serif"/>
    </font>
    <font>
      <b/>
      <sz val="12"/>
      <color rgb="FF000000"/>
      <name val="Microsoft Sans Serif"/>
    </font>
    <font>
      <b/>
      <sz val="10"/>
      <color rgb="FF000000"/>
      <name val="Microsoft Sans Serif"/>
    </font>
    <font>
      <b/>
      <sz val="10"/>
      <color rgb="FF00008B"/>
      <name val="Microsoft Sans Serif"/>
    </font>
    <font>
      <b/>
      <sz val="10"/>
      <color rgb="FF006400"/>
      <name val="Microsoft Sans Serif"/>
    </font>
    <font>
      <sz val="10"/>
      <color rgb="FF00008B"/>
      <name val="Microsoft Sans Serif"/>
    </font>
    <font>
      <sz val="12"/>
      <color rgb="FF000000"/>
      <name val="Microsoft Sans Serif"/>
    </font>
    <font>
      <b/>
      <sz val="16"/>
      <color theme="1"/>
      <name val="Angsana New"/>
      <family val="1"/>
    </font>
    <font>
      <sz val="11"/>
      <color theme="1"/>
      <name val="Angsana New"/>
      <family val="1"/>
    </font>
    <font>
      <sz val="14"/>
      <color theme="1"/>
      <name val="Angsana New"/>
      <family val="1"/>
    </font>
    <font>
      <b/>
      <sz val="8"/>
      <color rgb="FF000000"/>
      <name val="Microsoft Sans Serif"/>
    </font>
    <font>
      <sz val="1"/>
      <color rgb="FF000000"/>
      <name val="Microsoft Sans Serif"/>
    </font>
    <font>
      <b/>
      <sz val="10"/>
      <color rgb="FF483D8B"/>
      <name val="Microsoft Sans Serif"/>
    </font>
    <font>
      <b/>
      <sz val="10"/>
      <color rgb="FF0000FF"/>
      <name val="Microsoft Sans Serif"/>
    </font>
    <font>
      <b/>
      <i/>
      <sz val="10"/>
      <color rgb="FF483D8B"/>
      <name val="Microsoft Sans Serif"/>
    </font>
    <font>
      <b/>
      <i/>
      <sz val="10"/>
      <color rgb="FF0000FF"/>
      <name val="Microsoft Sans Serif"/>
    </font>
    <font>
      <b/>
      <sz val="10"/>
      <color rgb="FF4169E1"/>
      <name val="Microsoft Sans Serif"/>
    </font>
    <font>
      <b/>
      <i/>
      <sz val="10"/>
      <color rgb="FF4169E1"/>
      <name val="Microsoft Sans Serif"/>
    </font>
    <font>
      <sz val="1"/>
      <color rgb="FF000000"/>
      <name val="Arial"/>
    </font>
    <font>
      <b/>
      <u/>
      <sz val="10"/>
      <color rgb="FF000000"/>
      <name val="Microsoft Sans Serif"/>
    </font>
    <font>
      <b/>
      <sz val="9"/>
      <color rgb="FF000000"/>
      <name val="Microsoft Sans Serif"/>
    </font>
    <font>
      <sz val="9"/>
      <color rgb="FF000000"/>
      <name val="Microsoft Sans Serif"/>
    </font>
    <font>
      <sz val="10"/>
      <color rgb="FF000000"/>
      <name val="Arial"/>
    </font>
    <font>
      <sz val="11"/>
      <name val="Microsoft Uighur"/>
    </font>
    <font>
      <sz val="10"/>
      <color rgb="FF00008B"/>
      <name val="Microsoft Uighur"/>
    </font>
    <font>
      <sz val="1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0C0C0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/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/>
      <right style="thin">
        <color rgb="FFC0C0C0"/>
      </right>
      <top style="thin">
        <color rgb="FFC0C0C0"/>
      </top>
      <bottom style="thin">
        <color rgb="FFA9A9A9"/>
      </bottom>
      <diagonal/>
    </border>
    <border>
      <left style="thin">
        <color rgb="FFC0C0C0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 style="thin">
        <color rgb="FFC0C0C0"/>
      </right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 style="thin">
        <color rgb="FFA9A9A9"/>
      </right>
      <top/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9" fillId="0" borderId="0">
      <alignment wrapText="1"/>
    </xf>
  </cellStyleXfs>
  <cellXfs count="433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9" fillId="0" borderId="0" xfId="0" applyFont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187" fontId="9" fillId="0" borderId="11" xfId="1" applyFont="1" applyBorder="1"/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87" fontId="9" fillId="0" borderId="14" xfId="1" applyFont="1" applyBorder="1"/>
    <xf numFmtId="0" fontId="9" fillId="0" borderId="9" xfId="0" applyFont="1" applyBorder="1" applyAlignment="1">
      <alignment horizont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Fill="1"/>
    <xf numFmtId="0" fontId="12" fillId="0" borderId="0" xfId="0" applyFont="1" applyAlignment="1">
      <alignment horizontal="left"/>
    </xf>
    <xf numFmtId="0" fontId="11" fillId="0" borderId="0" xfId="0" applyFont="1"/>
    <xf numFmtId="0" fontId="10" fillId="0" borderId="0" xfId="0" applyFont="1" applyFill="1" applyAlignment="1">
      <alignment horizontal="center"/>
    </xf>
    <xf numFmtId="0" fontId="10" fillId="0" borderId="10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3" fillId="0" borderId="1" xfId="0" applyFont="1" applyFill="1" applyBorder="1"/>
    <xf numFmtId="43" fontId="14" fillId="0" borderId="10" xfId="0" applyNumberFormat="1" applyFont="1" applyFill="1" applyBorder="1"/>
    <xf numFmtId="0" fontId="15" fillId="0" borderId="0" xfId="0" applyFont="1" applyFill="1"/>
    <xf numFmtId="0" fontId="16" fillId="0" borderId="4" xfId="0" applyFont="1" applyFill="1" applyBorder="1"/>
    <xf numFmtId="43" fontId="17" fillId="0" borderId="9" xfId="1" applyNumberFormat="1" applyFont="1" applyFill="1" applyBorder="1"/>
    <xf numFmtId="49" fontId="17" fillId="0" borderId="9" xfId="0" applyNumberFormat="1" applyFont="1" applyFill="1" applyBorder="1" applyAlignment="1">
      <alignment horizontal="center"/>
    </xf>
    <xf numFmtId="43" fontId="17" fillId="0" borderId="9" xfId="0" applyNumberFormat="1" applyFont="1" applyFill="1" applyBorder="1"/>
    <xf numFmtId="43" fontId="10" fillId="0" borderId="0" xfId="0" applyNumberFormat="1" applyFont="1" applyFill="1"/>
    <xf numFmtId="0" fontId="10" fillId="0" borderId="4" xfId="0" applyFont="1" applyFill="1" applyBorder="1"/>
    <xf numFmtId="43" fontId="10" fillId="0" borderId="11" xfId="1" applyNumberFormat="1" applyFont="1" applyFill="1" applyBorder="1"/>
    <xf numFmtId="49" fontId="10" fillId="0" borderId="4" xfId="0" applyNumberFormat="1" applyFont="1" applyFill="1" applyBorder="1" applyAlignment="1">
      <alignment horizontal="center"/>
    </xf>
    <xf numFmtId="43" fontId="17" fillId="0" borderId="11" xfId="0" applyNumberFormat="1" applyFont="1" applyFill="1" applyBorder="1"/>
    <xf numFmtId="49" fontId="10" fillId="0" borderId="11" xfId="0" applyNumberFormat="1" applyFont="1" applyFill="1" applyBorder="1" applyAlignment="1">
      <alignment horizontal="center"/>
    </xf>
    <xf numFmtId="43" fontId="10" fillId="0" borderId="11" xfId="1" applyNumberFormat="1" applyFont="1" applyFill="1" applyBorder="1" applyAlignment="1"/>
    <xf numFmtId="0" fontId="10" fillId="0" borderId="0" xfId="0" applyFont="1" applyFill="1" applyBorder="1"/>
    <xf numFmtId="0" fontId="16" fillId="0" borderId="4" xfId="0" applyFont="1" applyFill="1" applyBorder="1" applyAlignment="1">
      <alignment horizontal="left"/>
    </xf>
    <xf numFmtId="0" fontId="17" fillId="0" borderId="0" xfId="0" applyFont="1" applyFill="1" applyBorder="1"/>
    <xf numFmtId="49" fontId="10" fillId="0" borderId="12" xfId="0" applyNumberFormat="1" applyFont="1" applyFill="1" applyBorder="1" applyAlignment="1">
      <alignment horizontal="center"/>
    </xf>
    <xf numFmtId="43" fontId="17" fillId="0" borderId="9" xfId="1" applyNumberFormat="1" applyFont="1" applyFill="1" applyBorder="1" applyAlignment="1"/>
    <xf numFmtId="43" fontId="17" fillId="0" borderId="10" xfId="0" applyNumberFormat="1" applyFont="1" applyFill="1" applyBorder="1"/>
    <xf numFmtId="43" fontId="14" fillId="0" borderId="9" xfId="1" applyNumberFormat="1" applyFont="1" applyFill="1" applyBorder="1"/>
    <xf numFmtId="43" fontId="14" fillId="0" borderId="9" xfId="1" applyNumberFormat="1" applyFont="1" applyFill="1" applyBorder="1" applyAlignment="1">
      <alignment horizontal="center"/>
    </xf>
    <xf numFmtId="0" fontId="13" fillId="0" borderId="11" xfId="0" applyFont="1" applyFill="1" applyBorder="1"/>
    <xf numFmtId="0" fontId="14" fillId="0" borderId="0" xfId="0" applyFont="1" applyFill="1"/>
    <xf numFmtId="49" fontId="14" fillId="0" borderId="9" xfId="0" applyNumberFormat="1" applyFont="1" applyFill="1" applyBorder="1" applyAlignment="1">
      <alignment horizontal="center"/>
    </xf>
    <xf numFmtId="0" fontId="13" fillId="0" borderId="4" xfId="0" applyFont="1" applyFill="1" applyBorder="1"/>
    <xf numFmtId="43" fontId="14" fillId="0" borderId="9" xfId="1" applyNumberFormat="1" applyFont="1" applyFill="1" applyBorder="1" applyAlignment="1"/>
    <xf numFmtId="43" fontId="10" fillId="0" borderId="11" xfId="1" applyNumberFormat="1" applyFont="1" applyFill="1" applyBorder="1" applyAlignment="1">
      <alignment horizontal="center"/>
    </xf>
    <xf numFmtId="0" fontId="13" fillId="0" borderId="13" xfId="0" applyFont="1" applyFill="1" applyBorder="1"/>
    <xf numFmtId="43" fontId="15" fillId="0" borderId="0" xfId="0" applyNumberFormat="1" applyFont="1" applyFill="1"/>
    <xf numFmtId="0" fontId="13" fillId="0" borderId="0" xfId="0" applyFont="1" applyFill="1" applyBorder="1"/>
    <xf numFmtId="0" fontId="14" fillId="0" borderId="0" xfId="0" applyFont="1" applyFill="1" applyBorder="1"/>
    <xf numFmtId="43" fontId="14" fillId="0" borderId="0" xfId="1" applyNumberFormat="1" applyFont="1" applyFill="1" applyBorder="1" applyAlignment="1"/>
    <xf numFmtId="49" fontId="14" fillId="0" borderId="0" xfId="0" applyNumberFormat="1" applyFont="1" applyFill="1" applyBorder="1" applyAlignment="1">
      <alignment horizontal="center"/>
    </xf>
    <xf numFmtId="43" fontId="14" fillId="0" borderId="0" xfId="1" applyNumberFormat="1" applyFont="1" applyFill="1" applyBorder="1"/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43" fontId="10" fillId="0" borderId="0" xfId="1" applyNumberFormat="1" applyFont="1" applyFill="1"/>
    <xf numFmtId="0" fontId="10" fillId="0" borderId="11" xfId="0" applyFont="1" applyFill="1" applyBorder="1"/>
    <xf numFmtId="43" fontId="14" fillId="0" borderId="11" xfId="1" applyNumberFormat="1" applyFont="1" applyFill="1" applyBorder="1" applyAlignment="1"/>
    <xf numFmtId="49" fontId="14" fillId="0" borderId="11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right"/>
    </xf>
    <xf numFmtId="0" fontId="12" fillId="0" borderId="0" xfId="0" applyFont="1" applyAlignment="1">
      <alignment horizontal="center"/>
    </xf>
    <xf numFmtId="0" fontId="14" fillId="0" borderId="2" xfId="0" applyFont="1" applyFill="1" applyBorder="1"/>
    <xf numFmtId="0" fontId="15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1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11" xfId="0" applyFont="1" applyFill="1" applyBorder="1" applyAlignment="1">
      <alignment horizontal="center"/>
    </xf>
    <xf numFmtId="43" fontId="15" fillId="0" borderId="11" xfId="1" applyNumberFormat="1" applyFont="1" applyFill="1" applyBorder="1" applyAlignment="1"/>
    <xf numFmtId="43" fontId="15" fillId="0" borderId="11" xfId="1" applyNumberFormat="1" applyFont="1" applyFill="1" applyBorder="1"/>
    <xf numFmtId="43" fontId="15" fillId="0" borderId="9" xfId="1" applyNumberFormat="1" applyFont="1" applyFill="1" applyBorder="1" applyAlignment="1"/>
    <xf numFmtId="43" fontId="15" fillId="0" borderId="9" xfId="1" applyNumberFormat="1" applyFont="1" applyFill="1" applyBorder="1"/>
    <xf numFmtId="0" fontId="14" fillId="0" borderId="15" xfId="0" applyFont="1" applyFill="1" applyBorder="1"/>
    <xf numFmtId="0" fontId="14" fillId="0" borderId="9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87" fontId="9" fillId="0" borderId="2" xfId="1" applyFont="1" applyBorder="1" applyAlignment="1"/>
    <xf numFmtId="187" fontId="9" fillId="0" borderId="10" xfId="1" applyFont="1" applyBorder="1" applyAlignment="1"/>
    <xf numFmtId="0" fontId="9" fillId="0" borderId="10" xfId="0" applyFont="1" applyBorder="1" applyAlignment="1"/>
    <xf numFmtId="187" fontId="9" fillId="0" borderId="11" xfId="1" applyFont="1" applyBorder="1" applyAlignment="1"/>
    <xf numFmtId="0" fontId="9" fillId="0" borderId="11" xfId="0" applyFont="1" applyBorder="1" applyAlignment="1"/>
    <xf numFmtId="187" fontId="9" fillId="0" borderId="11" xfId="0" applyNumberFormat="1" applyFont="1" applyBorder="1"/>
    <xf numFmtId="187" fontId="9" fillId="0" borderId="12" xfId="1" applyFont="1" applyBorder="1"/>
    <xf numFmtId="0" fontId="9" fillId="0" borderId="1" xfId="0" applyFont="1" applyBorder="1"/>
    <xf numFmtId="0" fontId="9" fillId="0" borderId="2" xfId="0" applyFont="1" applyBorder="1"/>
    <xf numFmtId="187" fontId="9" fillId="0" borderId="3" xfId="1" applyFont="1" applyBorder="1" applyAlignment="1"/>
    <xf numFmtId="0" fontId="9" fillId="0" borderId="4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5" xfId="0" applyFont="1" applyBorder="1" applyAlignment="1"/>
    <xf numFmtId="0" fontId="9" fillId="0" borderId="5" xfId="0" applyFont="1" applyBorder="1"/>
    <xf numFmtId="187" fontId="20" fillId="0" borderId="11" xfId="1" applyFont="1" applyBorder="1"/>
    <xf numFmtId="187" fontId="9" fillId="0" borderId="0" xfId="1" applyFont="1" applyBorder="1" applyAlignment="1"/>
    <xf numFmtId="187" fontId="9" fillId="0" borderId="5" xfId="1" applyFont="1" applyBorder="1" applyAlignment="1"/>
    <xf numFmtId="0" fontId="9" fillId="0" borderId="12" xfId="0" applyFont="1" applyBorder="1"/>
    <xf numFmtId="187" fontId="20" fillId="0" borderId="12" xfId="1" applyFont="1" applyBorder="1"/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5" xfId="0" applyFont="1" applyBorder="1"/>
    <xf numFmtId="0" fontId="9" fillId="0" borderId="16" xfId="0" applyFont="1" applyBorder="1"/>
    <xf numFmtId="187" fontId="9" fillId="0" borderId="9" xfId="0" applyNumberFormat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43" fontId="9" fillId="0" borderId="0" xfId="0" applyNumberFormat="1" applyFont="1"/>
    <xf numFmtId="0" fontId="9" fillId="0" borderId="9" xfId="0" applyFont="1" applyBorder="1" applyAlignment="1">
      <alignment horizontal="center" shrinkToFit="1"/>
    </xf>
    <xf numFmtId="0" fontId="3" fillId="0" borderId="0" xfId="0" applyFont="1" applyBorder="1" applyAlignment="1">
      <alignment horizontal="center"/>
    </xf>
    <xf numFmtId="187" fontId="6" fillId="0" borderId="0" xfId="0" applyNumberFormat="1" applyFont="1" applyBorder="1"/>
    <xf numFmtId="0" fontId="21" fillId="0" borderId="0" xfId="0" applyNumberFormat="1" applyFont="1" applyFill="1" applyBorder="1" applyAlignment="1">
      <alignment horizontal="right" vertical="top" wrapText="1" readingOrder="1"/>
    </xf>
    <xf numFmtId="0" fontId="23" fillId="0" borderId="18" xfId="0" applyNumberFormat="1" applyFont="1" applyFill="1" applyBorder="1" applyAlignment="1">
      <alignment vertical="center" wrapText="1" readingOrder="1"/>
    </xf>
    <xf numFmtId="0" fontId="25" fillId="0" borderId="18" xfId="0" applyNumberFormat="1" applyFont="1" applyFill="1" applyBorder="1" applyAlignment="1">
      <alignment horizontal="right" vertical="center" wrapText="1" readingOrder="1"/>
    </xf>
    <xf numFmtId="0" fontId="26" fillId="0" borderId="27" xfId="0" applyNumberFormat="1" applyFont="1" applyFill="1" applyBorder="1" applyAlignment="1">
      <alignment horizontal="right" vertical="center" wrapText="1" readingOrder="1"/>
    </xf>
    <xf numFmtId="0" fontId="27" fillId="0" borderId="27" xfId="0" applyNumberFormat="1" applyFont="1" applyFill="1" applyBorder="1" applyAlignment="1">
      <alignment horizontal="right" vertical="center" wrapText="1" readingOrder="1"/>
    </xf>
    <xf numFmtId="0" fontId="10" fillId="0" borderId="0" xfId="0" applyFont="1" applyFill="1" applyBorder="1" applyAlignment="1">
      <alignment shrinkToFit="1"/>
    </xf>
    <xf numFmtId="43" fontId="14" fillId="0" borderId="1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shrinkToFit="1"/>
    </xf>
    <xf numFmtId="0" fontId="31" fillId="0" borderId="0" xfId="0" applyFont="1"/>
    <xf numFmtId="0" fontId="32" fillId="0" borderId="9" xfId="0" applyFont="1" applyBorder="1" applyAlignment="1">
      <alignment horizontal="center" vertical="center" wrapText="1"/>
    </xf>
    <xf numFmtId="0" fontId="32" fillId="0" borderId="9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center" vertical="center" wrapText="1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190" fontId="32" fillId="0" borderId="9" xfId="1" applyNumberFormat="1" applyFont="1" applyBorder="1" applyAlignment="1">
      <alignment horizontal="right" vertical="center" wrapText="1"/>
    </xf>
    <xf numFmtId="187" fontId="32" fillId="0" borderId="9" xfId="1" applyFont="1" applyBorder="1" applyAlignment="1">
      <alignment horizontal="right" vertical="center" wrapText="1"/>
    </xf>
    <xf numFmtId="187" fontId="30" fillId="0" borderId="53" xfId="1" applyFont="1" applyBorder="1"/>
    <xf numFmtId="0" fontId="32" fillId="0" borderId="12" xfId="0" applyFont="1" applyBorder="1" applyAlignment="1">
      <alignment horizontal="left" vertical="center" wrapText="1"/>
    </xf>
    <xf numFmtId="187" fontId="9" fillId="0" borderId="0" xfId="1" applyFont="1" applyBorder="1"/>
    <xf numFmtId="4" fontId="9" fillId="0" borderId="11" xfId="0" applyNumberFormat="1" applyFont="1" applyBorder="1"/>
    <xf numFmtId="43" fontId="3" fillId="0" borderId="54" xfId="0" applyNumberFormat="1" applyFont="1" applyBorder="1"/>
    <xf numFmtId="49" fontId="18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21" fillId="0" borderId="17" xfId="0" applyNumberFormat="1" applyFont="1" applyFill="1" applyBorder="1" applyAlignment="1">
      <alignment horizontal="center" vertical="center" wrapText="1" readingOrder="1"/>
    </xf>
    <xf numFmtId="0" fontId="22" fillId="2" borderId="30" xfId="0" applyNumberFormat="1" applyFont="1" applyFill="1" applyBorder="1" applyAlignment="1">
      <alignment vertical="top" wrapText="1"/>
    </xf>
    <xf numFmtId="0" fontId="22" fillId="2" borderId="21" xfId="0" applyNumberFormat="1" applyFont="1" applyFill="1" applyBorder="1" applyAlignment="1">
      <alignment vertical="top" wrapText="1"/>
    </xf>
    <xf numFmtId="0" fontId="22" fillId="2" borderId="22" xfId="0" applyNumberFormat="1" applyFont="1" applyFill="1" applyBorder="1" applyAlignment="1">
      <alignment vertical="top" wrapText="1"/>
    </xf>
    <xf numFmtId="0" fontId="22" fillId="2" borderId="25" xfId="0" applyNumberFormat="1" applyFont="1" applyFill="1" applyBorder="1" applyAlignment="1">
      <alignment vertical="top" wrapText="1"/>
    </xf>
    <xf numFmtId="0" fontId="23" fillId="4" borderId="45" xfId="0" applyNumberFormat="1" applyFont="1" applyFill="1" applyBorder="1" applyAlignment="1">
      <alignment vertical="top" wrapText="1" readingOrder="1"/>
    </xf>
    <xf numFmtId="0" fontId="25" fillId="4" borderId="45" xfId="0" applyNumberFormat="1" applyFont="1" applyFill="1" applyBorder="1" applyAlignment="1">
      <alignment vertical="top" wrapText="1" readingOrder="1"/>
    </xf>
    <xf numFmtId="189" fontId="23" fillId="0" borderId="17" xfId="0" applyNumberFormat="1" applyFont="1" applyFill="1" applyBorder="1" applyAlignment="1">
      <alignment vertical="center" wrapText="1" readingOrder="1"/>
    </xf>
    <xf numFmtId="0" fontId="25" fillId="0" borderId="17" xfId="0" applyNumberFormat="1" applyFont="1" applyFill="1" applyBorder="1" applyAlignment="1">
      <alignment horizontal="left" vertical="center" wrapText="1" readingOrder="1"/>
    </xf>
    <xf numFmtId="189" fontId="25" fillId="0" borderId="26" xfId="0" applyNumberFormat="1" applyFont="1" applyFill="1" applyBorder="1" applyAlignment="1">
      <alignment horizontal="right" vertical="center" wrapText="1" readingOrder="1"/>
    </xf>
    <xf numFmtId="0" fontId="22" fillId="0" borderId="0" xfId="0" applyFont="1" applyFill="1" applyBorder="1"/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3" fillId="0" borderId="17" xfId="0" applyNumberFormat="1" applyFont="1" applyFill="1" applyBorder="1" applyAlignment="1">
      <alignment vertical="center" wrapText="1" readingOrder="1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34" fillId="3" borderId="17" xfId="0" applyNumberFormat="1" applyFont="1" applyFill="1" applyBorder="1" applyAlignment="1">
      <alignment vertical="top" wrapText="1" readingOrder="1"/>
    </xf>
    <xf numFmtId="0" fontId="23" fillId="0" borderId="17" xfId="0" applyNumberFormat="1" applyFont="1" applyFill="1" applyBorder="1" applyAlignment="1">
      <alignment vertical="top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22" fillId="2" borderId="33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2" fillId="2" borderId="31" xfId="0" applyNumberFormat="1" applyFont="1" applyFill="1" applyBorder="1" applyAlignment="1">
      <alignment vertical="top" wrapText="1"/>
    </xf>
    <xf numFmtId="189" fontId="36" fillId="0" borderId="17" xfId="0" applyNumberFormat="1" applyFont="1" applyFill="1" applyBorder="1" applyAlignment="1">
      <alignment vertical="top" wrapText="1" readingOrder="1"/>
    </xf>
    <xf numFmtId="189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32" xfId="0" applyNumberFormat="1" applyFont="1" applyFill="1" applyBorder="1" applyAlignment="1">
      <alignment vertical="top" wrapText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24" xfId="0" applyNumberFormat="1" applyFont="1" applyFill="1" applyBorder="1" applyAlignment="1">
      <alignment vertical="top" wrapText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0" fontId="25" fillId="0" borderId="17" xfId="0" applyNumberFormat="1" applyFont="1" applyFill="1" applyBorder="1" applyAlignment="1">
      <alignment vertical="center" wrapText="1" readingOrder="1"/>
    </xf>
    <xf numFmtId="0" fontId="22" fillId="0" borderId="0" xfId="0" applyFont="1" applyFill="1" applyBorder="1"/>
    <xf numFmtId="0" fontId="25" fillId="0" borderId="18" xfId="0" applyNumberFormat="1" applyFont="1" applyFill="1" applyBorder="1" applyAlignment="1">
      <alignment horizontal="left" vertical="center" wrapText="1" readingOrder="1"/>
    </xf>
    <xf numFmtId="0" fontId="25" fillId="2" borderId="22" xfId="0" applyNumberFormat="1" applyFont="1" applyFill="1" applyBorder="1" applyAlignment="1">
      <alignment horizontal="left" vertical="center" wrapText="1" readingOrder="1"/>
    </xf>
    <xf numFmtId="0" fontId="22" fillId="2" borderId="55" xfId="0" applyNumberFormat="1" applyFont="1" applyFill="1" applyBorder="1" applyAlignment="1">
      <alignment vertical="top" wrapText="1"/>
    </xf>
    <xf numFmtId="0" fontId="22" fillId="2" borderId="56" xfId="0" applyNumberFormat="1" applyFont="1" applyFill="1" applyBorder="1" applyAlignment="1">
      <alignment vertical="top" wrapText="1"/>
    </xf>
    <xf numFmtId="0" fontId="22" fillId="2" borderId="57" xfId="0" applyNumberFormat="1" applyFont="1" applyFill="1" applyBorder="1" applyAlignment="1">
      <alignment vertical="top" wrapText="1"/>
    </xf>
    <xf numFmtId="0" fontId="22" fillId="2" borderId="60" xfId="0" applyNumberFormat="1" applyFont="1" applyFill="1" applyBorder="1" applyAlignment="1">
      <alignment vertical="top" wrapText="1"/>
    </xf>
    <xf numFmtId="0" fontId="22" fillId="2" borderId="61" xfId="0" applyNumberFormat="1" applyFont="1" applyFill="1" applyBorder="1" applyAlignment="1">
      <alignment vertical="top" wrapText="1"/>
    </xf>
    <xf numFmtId="0" fontId="22" fillId="2" borderId="65" xfId="0" applyNumberFormat="1" applyFont="1" applyFill="1" applyBorder="1" applyAlignment="1">
      <alignment vertical="top" wrapText="1"/>
    </xf>
    <xf numFmtId="0" fontId="22" fillId="2" borderId="62" xfId="0" applyNumberFormat="1" applyFont="1" applyFill="1" applyBorder="1" applyAlignment="1">
      <alignment vertical="top" wrapText="1"/>
    </xf>
    <xf numFmtId="0" fontId="44" fillId="0" borderId="58" xfId="0" applyNumberFormat="1" applyFont="1" applyFill="1" applyBorder="1" applyAlignment="1">
      <alignment horizontal="right" vertical="center" wrapText="1" readingOrder="1"/>
    </xf>
    <xf numFmtId="0" fontId="43" fillId="0" borderId="58" xfId="0" applyNumberFormat="1" applyFont="1" applyFill="1" applyBorder="1" applyAlignment="1">
      <alignment horizontal="right" vertical="center" wrapText="1" readingOrder="1"/>
    </xf>
    <xf numFmtId="0" fontId="33" fillId="2" borderId="71" xfId="0" applyNumberFormat="1" applyFont="1" applyFill="1" applyBorder="1" applyAlignment="1">
      <alignment horizontal="center" vertical="center" wrapText="1" readingOrder="1"/>
    </xf>
    <xf numFmtId="0" fontId="33" fillId="2" borderId="72" xfId="0" applyNumberFormat="1" applyFont="1" applyFill="1" applyBorder="1" applyAlignment="1">
      <alignment horizontal="center" vertical="center" wrapText="1" readingOrder="1"/>
    </xf>
    <xf numFmtId="0" fontId="45" fillId="0" borderId="79" xfId="0" applyNumberFormat="1" applyFont="1" applyFill="1" applyBorder="1" applyAlignment="1">
      <alignment vertical="top" wrapText="1" readingOrder="1"/>
    </xf>
    <xf numFmtId="0" fontId="25" fillId="0" borderId="80" xfId="0" applyNumberFormat="1" applyFont="1" applyFill="1" applyBorder="1" applyAlignment="1">
      <alignment horizontal="right" vertical="top" wrapText="1" readingOrder="1"/>
    </xf>
    <xf numFmtId="0" fontId="46" fillId="0" borderId="0" xfId="0" applyFont="1" applyFill="1" applyBorder="1"/>
    <xf numFmtId="0" fontId="47" fillId="0" borderId="0" xfId="0" applyNumberFormat="1" applyFont="1" applyFill="1" applyBorder="1" applyAlignment="1">
      <alignment vertical="top" wrapText="1" readingOrder="1"/>
    </xf>
    <xf numFmtId="0" fontId="46" fillId="0" borderId="0" xfId="0" applyFont="1" applyFill="1" applyBorder="1" applyAlignment="1"/>
    <xf numFmtId="0" fontId="48" fillId="0" borderId="0" xfId="0" applyFont="1" applyBorder="1"/>
    <xf numFmtId="0" fontId="48" fillId="0" borderId="0" xfId="0" applyFont="1"/>
    <xf numFmtId="0" fontId="48" fillId="0" borderId="0" xfId="0" applyFont="1" applyFill="1" applyBorder="1"/>
    <xf numFmtId="0" fontId="48" fillId="0" borderId="0" xfId="0" applyFont="1" applyFill="1" applyAlignment="1">
      <alignment horizontal="left" vertical="center"/>
    </xf>
    <xf numFmtId="0" fontId="48" fillId="0" borderId="0" xfId="0" applyFont="1" applyFill="1" applyAlignment="1">
      <alignment horizontal="center" vertical="center"/>
    </xf>
    <xf numFmtId="192" fontId="48" fillId="0" borderId="0" xfId="1" applyNumberFormat="1" applyFont="1" applyFill="1" applyAlignment="1">
      <alignment horizontal="left" vertical="center"/>
    </xf>
    <xf numFmtId="0" fontId="48" fillId="0" borderId="0" xfId="0" applyFont="1" applyFill="1" applyBorder="1" applyAlignment="1">
      <alignment horizontal="center"/>
    </xf>
    <xf numFmtId="192" fontId="48" fillId="0" borderId="0" xfId="1" applyNumberFormat="1" applyFont="1" applyFill="1" applyAlignment="1">
      <alignment horizontal="center" vertical="center"/>
    </xf>
    <xf numFmtId="0" fontId="26" fillId="0" borderId="0" xfId="0" applyNumberFormat="1" applyFont="1" applyFill="1" applyBorder="1" applyAlignment="1">
      <alignment vertical="top" wrapText="1" readingOrder="1"/>
    </xf>
    <xf numFmtId="0" fontId="22" fillId="0" borderId="0" xfId="0" applyFont="1" applyFill="1" applyBorder="1"/>
    <xf numFmtId="0" fontId="28" fillId="0" borderId="0" xfId="0" applyNumberFormat="1" applyFont="1" applyFill="1" applyBorder="1" applyAlignment="1">
      <alignment vertical="top" wrapText="1" readingOrder="1"/>
    </xf>
    <xf numFmtId="0" fontId="27" fillId="0" borderId="26" xfId="0" applyNumberFormat="1" applyFont="1" applyFill="1" applyBorder="1" applyAlignment="1">
      <alignment horizontal="center" vertical="center" wrapText="1" readingOrder="1"/>
    </xf>
    <xf numFmtId="0" fontId="22" fillId="0" borderId="27" xfId="0" applyNumberFormat="1" applyFont="1" applyFill="1" applyBorder="1" applyAlignment="1">
      <alignment vertical="top" wrapText="1"/>
    </xf>
    <xf numFmtId="0" fontId="22" fillId="0" borderId="28" xfId="0" applyNumberFormat="1" applyFont="1" applyFill="1" applyBorder="1" applyAlignment="1">
      <alignment vertical="top" wrapText="1"/>
    </xf>
    <xf numFmtId="0" fontId="27" fillId="0" borderId="26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horizontal="right" vertical="center" wrapText="1" readingOrder="1"/>
    </xf>
    <xf numFmtId="0" fontId="22" fillId="0" borderId="18" xfId="0" applyNumberFormat="1" applyFont="1" applyFill="1" applyBorder="1" applyAlignment="1">
      <alignment vertical="top" wrapText="1"/>
    </xf>
    <xf numFmtId="0" fontId="22" fillId="0" borderId="19" xfId="0" applyNumberFormat="1" applyFont="1" applyFill="1" applyBorder="1" applyAlignment="1">
      <alignment vertical="top" wrapText="1"/>
    </xf>
    <xf numFmtId="0" fontId="25" fillId="0" borderId="17" xfId="0" applyNumberFormat="1" applyFont="1" applyFill="1" applyBorder="1" applyAlignment="1">
      <alignment horizontal="center" vertical="center" wrapText="1" readingOrder="1"/>
    </xf>
    <xf numFmtId="0" fontId="23" fillId="0" borderId="29" xfId="0" applyNumberFormat="1" applyFont="1" applyFill="1" applyBorder="1" applyAlignment="1">
      <alignment vertical="center" wrapText="1" readingOrder="1"/>
    </xf>
    <xf numFmtId="0" fontId="25" fillId="0" borderId="29" xfId="0" applyNumberFormat="1" applyFont="1" applyFill="1" applyBorder="1" applyAlignment="1">
      <alignment horizontal="right" vertical="center" wrapText="1" readingOrder="1"/>
    </xf>
    <xf numFmtId="0" fontId="23" fillId="0" borderId="17" xfId="0" applyNumberFormat="1" applyFont="1" applyFill="1" applyBorder="1" applyAlignment="1">
      <alignment vertical="center" wrapText="1" readingOrder="1"/>
    </xf>
    <xf numFmtId="0" fontId="23" fillId="0" borderId="17" xfId="0" applyNumberFormat="1" applyFont="1" applyFill="1" applyBorder="1" applyAlignment="1">
      <alignment horizontal="center" vertical="center" wrapText="1" readingOrder="1"/>
    </xf>
    <xf numFmtId="0" fontId="23" fillId="0" borderId="17" xfId="0" applyNumberFormat="1" applyFont="1" applyFill="1" applyBorder="1" applyAlignment="1">
      <alignment horizontal="right" vertical="center" wrapText="1" readingOrder="1"/>
    </xf>
    <xf numFmtId="0" fontId="42" fillId="0" borderId="17" xfId="0" applyNumberFormat="1" applyFont="1" applyFill="1" applyBorder="1" applyAlignment="1">
      <alignment horizontal="center" vertical="center" wrapText="1" readingOrder="1"/>
    </xf>
    <xf numFmtId="0" fontId="26" fillId="0" borderId="26" xfId="0" applyNumberFormat="1" applyFont="1" applyFill="1" applyBorder="1" applyAlignment="1">
      <alignment horizontal="right" vertical="center" wrapText="1" readingOrder="1"/>
    </xf>
    <xf numFmtId="0" fontId="26" fillId="0" borderId="26" xfId="0" applyNumberFormat="1" applyFont="1" applyFill="1" applyBorder="1" applyAlignment="1">
      <alignment horizontal="center" vertical="center" wrapText="1" readingOrder="1"/>
    </xf>
    <xf numFmtId="0" fontId="25" fillId="2" borderId="23" xfId="0" applyNumberFormat="1" applyFont="1" applyFill="1" applyBorder="1" applyAlignment="1">
      <alignment horizontal="center" vertical="center" wrapText="1" readingOrder="1"/>
    </xf>
    <xf numFmtId="0" fontId="22" fillId="0" borderId="24" xfId="0" applyNumberFormat="1" applyFont="1" applyFill="1" applyBorder="1" applyAlignment="1">
      <alignment vertical="top" wrapText="1"/>
    </xf>
    <xf numFmtId="0" fontId="22" fillId="0" borderId="25" xfId="0" applyNumberFormat="1" applyFont="1" applyFill="1" applyBorder="1" applyAlignment="1">
      <alignment vertical="top" wrapText="1"/>
    </xf>
    <xf numFmtId="0" fontId="25" fillId="2" borderId="17" xfId="0" applyNumberFormat="1" applyFont="1" applyFill="1" applyBorder="1" applyAlignment="1">
      <alignment horizontal="center" vertical="center" wrapText="1" readingOrder="1"/>
    </xf>
    <xf numFmtId="0" fontId="25" fillId="2" borderId="20" xfId="0" applyNumberFormat="1" applyFont="1" applyFill="1" applyBorder="1" applyAlignment="1">
      <alignment horizontal="center" vertical="center" wrapText="1" readingOrder="1"/>
    </xf>
    <xf numFmtId="0" fontId="22" fillId="0" borderId="21" xfId="0" applyNumberFormat="1" applyFont="1" applyFill="1" applyBorder="1" applyAlignment="1">
      <alignment vertical="top" wrapText="1"/>
    </xf>
    <xf numFmtId="0" fontId="22" fillId="0" borderId="22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vertical="top" wrapText="1" readingOrder="1"/>
    </xf>
    <xf numFmtId="0" fontId="24" fillId="0" borderId="0" xfId="0" applyNumberFormat="1" applyFont="1" applyFill="1" applyBorder="1" applyAlignment="1">
      <alignment horizontal="center" vertical="top" wrapText="1" readingOrder="1"/>
    </xf>
    <xf numFmtId="0" fontId="23" fillId="0" borderId="0" xfId="0" applyNumberFormat="1" applyFont="1" applyFill="1" applyBorder="1" applyAlignment="1">
      <alignment horizontal="center" vertical="top" wrapText="1" readingOrder="1"/>
    </xf>
    <xf numFmtId="0" fontId="21" fillId="0" borderId="17" xfId="0" applyNumberFormat="1" applyFont="1" applyFill="1" applyBorder="1" applyAlignment="1">
      <alignment vertical="center" wrapText="1" readingOrder="1"/>
    </xf>
    <xf numFmtId="189" fontId="21" fillId="0" borderId="17" xfId="0" applyNumberFormat="1" applyFont="1" applyFill="1" applyBorder="1" applyAlignment="1">
      <alignment horizontal="right" vertical="center" wrapText="1" readingOrder="1"/>
    </xf>
    <xf numFmtId="0" fontId="25" fillId="0" borderId="23" xfId="0" applyNumberFormat="1" applyFont="1" applyFill="1" applyBorder="1" applyAlignment="1">
      <alignment horizontal="right" vertical="center" wrapText="1" readingOrder="1"/>
    </xf>
    <xf numFmtId="189" fontId="33" fillId="0" borderId="17" xfId="0" applyNumberFormat="1" applyFont="1" applyFill="1" applyBorder="1" applyAlignment="1">
      <alignment horizontal="right" vertical="center" wrapText="1" readingOrder="1"/>
    </xf>
    <xf numFmtId="0" fontId="29" fillId="0" borderId="0" xfId="0" applyNumberFormat="1" applyFont="1" applyFill="1" applyBorder="1" applyAlignment="1">
      <alignment horizontal="center" vertical="top" wrapText="1" readingOrder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0" fillId="0" borderId="0" xfId="0" applyFont="1" applyBorder="1" applyAlignment="1">
      <alignment horizontal="center"/>
    </xf>
    <xf numFmtId="0" fontId="32" fillId="0" borderId="10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0" borderId="13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187" fontId="32" fillId="0" borderId="9" xfId="1" applyFont="1" applyBorder="1" applyAlignment="1">
      <alignment horizontal="right" vertical="center" wrapText="1"/>
    </xf>
    <xf numFmtId="0" fontId="30" fillId="0" borderId="50" xfId="0" applyFont="1" applyBorder="1" applyAlignment="1">
      <alignment horizontal="center"/>
    </xf>
    <xf numFmtId="0" fontId="30" fillId="0" borderId="51" xfId="0" applyFont="1" applyBorder="1" applyAlignment="1">
      <alignment horizontal="center"/>
    </xf>
    <xf numFmtId="0" fontId="30" fillId="0" borderId="52" xfId="0" applyFont="1" applyBorder="1" applyAlignment="1">
      <alignment horizontal="center"/>
    </xf>
    <xf numFmtId="0" fontId="32" fillId="0" borderId="9" xfId="0" applyFont="1" applyBorder="1" applyAlignment="1">
      <alignment vertical="center" wrapText="1"/>
    </xf>
    <xf numFmtId="0" fontId="32" fillId="0" borderId="9" xfId="0" applyFont="1" applyBorder="1" applyAlignment="1">
      <alignment horizontal="justify" vertical="center" wrapText="1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35" fillId="0" borderId="17" xfId="0" applyNumberFormat="1" applyFont="1" applyFill="1" applyBorder="1" applyAlignment="1">
      <alignment horizontal="right" vertical="center" wrapText="1" readingOrder="1"/>
    </xf>
    <xf numFmtId="189" fontId="35" fillId="0" borderId="17" xfId="0" applyNumberFormat="1" applyFont="1" applyFill="1" applyBorder="1" applyAlignment="1">
      <alignment horizontal="right" vertical="top" wrapText="1" readingOrder="1"/>
    </xf>
    <xf numFmtId="0" fontId="24" fillId="0" borderId="0" xfId="0" applyNumberFormat="1" applyFont="1" applyFill="1" applyBorder="1" applyAlignment="1">
      <alignment horizontal="center" vertical="center" wrapText="1" readingOrder="1"/>
    </xf>
    <xf numFmtId="0" fontId="29" fillId="0" borderId="24" xfId="0" applyNumberFormat="1" applyFont="1" applyFill="1" applyBorder="1" applyAlignment="1">
      <alignment horizontal="center" vertical="center" wrapText="1" readingOrder="1"/>
    </xf>
    <xf numFmtId="0" fontId="34" fillId="3" borderId="17" xfId="0" applyNumberFormat="1" applyFont="1" applyFill="1" applyBorder="1" applyAlignment="1">
      <alignment vertical="top" wrapText="1" readingOrder="1"/>
    </xf>
    <xf numFmtId="0" fontId="22" fillId="3" borderId="34" xfId="0" applyNumberFormat="1" applyFont="1" applyFill="1" applyBorder="1" applyAlignment="1">
      <alignment vertical="top" wrapText="1"/>
    </xf>
    <xf numFmtId="0" fontId="22" fillId="3" borderId="23" xfId="0" applyNumberFormat="1" applyFont="1" applyFill="1" applyBorder="1" applyAlignment="1">
      <alignment vertical="top" wrapText="1"/>
    </xf>
    <xf numFmtId="0" fontId="23" fillId="0" borderId="29" xfId="0" applyNumberFormat="1" applyFont="1" applyFill="1" applyBorder="1" applyAlignment="1">
      <alignment vertical="top" wrapText="1" readingOrder="1"/>
    </xf>
    <xf numFmtId="0" fontId="22" fillId="0" borderId="33" xfId="0" applyNumberFormat="1" applyFont="1" applyFill="1" applyBorder="1" applyAlignment="1">
      <alignment vertical="top" wrapText="1"/>
    </xf>
    <xf numFmtId="0" fontId="23" fillId="0" borderId="19" xfId="0" applyNumberFormat="1" applyFont="1" applyFill="1" applyBorder="1" applyAlignment="1">
      <alignment horizontal="right" vertical="top" wrapText="1" readingOrder="1"/>
    </xf>
    <xf numFmtId="0" fontId="23" fillId="0" borderId="47" xfId="0" applyNumberFormat="1" applyFont="1" applyFill="1" applyBorder="1" applyAlignment="1">
      <alignment horizontal="right" vertical="top" wrapText="1" readingOrder="1"/>
    </xf>
    <xf numFmtId="0" fontId="23" fillId="0" borderId="17" xfId="0" applyNumberFormat="1" applyFont="1" applyFill="1" applyBorder="1" applyAlignment="1">
      <alignment vertical="top" wrapText="1" readingOrder="1"/>
    </xf>
    <xf numFmtId="189" fontId="23" fillId="0" borderId="17" xfId="0" applyNumberFormat="1" applyFont="1" applyFill="1" applyBorder="1" applyAlignment="1">
      <alignment horizontal="right" vertical="top" wrapText="1" readingOrder="1"/>
    </xf>
    <xf numFmtId="0" fontId="22" fillId="0" borderId="31" xfId="0" applyNumberFormat="1" applyFont="1" applyFill="1" applyBorder="1" applyAlignment="1">
      <alignment vertical="top" wrapText="1"/>
    </xf>
    <xf numFmtId="0" fontId="22" fillId="0" borderId="32" xfId="0" applyNumberFormat="1" applyFont="1" applyFill="1" applyBorder="1" applyAlignment="1">
      <alignment vertical="top" wrapText="1"/>
    </xf>
    <xf numFmtId="0" fontId="25" fillId="2" borderId="35" xfId="0" applyNumberFormat="1" applyFont="1" applyFill="1" applyBorder="1" applyAlignment="1">
      <alignment horizontal="center" vertical="center" wrapText="1" readingOrder="1"/>
    </xf>
    <xf numFmtId="0" fontId="22" fillId="2" borderId="43" xfId="0" applyNumberFormat="1" applyFont="1" applyFill="1" applyBorder="1" applyAlignment="1">
      <alignment vertical="top" wrapText="1"/>
    </xf>
    <xf numFmtId="0" fontId="22" fillId="2" borderId="34" xfId="0" applyNumberFormat="1" applyFont="1" applyFill="1" applyBorder="1" applyAlignment="1">
      <alignment vertical="top" wrapText="1"/>
    </xf>
    <xf numFmtId="0" fontId="22" fillId="2" borderId="23" xfId="0" applyNumberFormat="1" applyFont="1" applyFill="1" applyBorder="1" applyAlignment="1">
      <alignment vertical="top" wrapText="1"/>
    </xf>
    <xf numFmtId="0" fontId="25" fillId="2" borderId="0" xfId="0" applyNumberFormat="1" applyFont="1" applyFill="1" applyBorder="1" applyAlignment="1">
      <alignment horizontal="left" vertical="center" wrapText="1" readingOrder="1"/>
    </xf>
    <xf numFmtId="0" fontId="22" fillId="2" borderId="0" xfId="0" applyNumberFormat="1" applyFont="1" applyFill="1" applyBorder="1" applyAlignment="1">
      <alignment vertical="top" wrapText="1"/>
    </xf>
    <xf numFmtId="0" fontId="25" fillId="2" borderId="38" xfId="0" applyNumberFormat="1" applyFont="1" applyFill="1" applyBorder="1" applyAlignment="1">
      <alignment horizontal="center" vertical="center" wrapText="1" readingOrder="1"/>
    </xf>
    <xf numFmtId="0" fontId="22" fillId="0" borderId="48" xfId="0" applyNumberFormat="1" applyFont="1" applyFill="1" applyBorder="1" applyAlignment="1">
      <alignment vertical="top" wrapText="1"/>
    </xf>
    <xf numFmtId="0" fontId="22" fillId="0" borderId="49" xfId="0" applyNumberFormat="1" applyFont="1" applyFill="1" applyBorder="1" applyAlignment="1">
      <alignment vertical="top" wrapText="1"/>
    </xf>
    <xf numFmtId="0" fontId="23" fillId="2" borderId="35" xfId="0" applyNumberFormat="1" applyFont="1" applyFill="1" applyBorder="1" applyAlignment="1">
      <alignment horizontal="center" vertical="center" wrapText="1" readingOrder="1"/>
    </xf>
    <xf numFmtId="0" fontId="22" fillId="2" borderId="31" xfId="0" applyNumberFormat="1" applyFont="1" applyFill="1" applyBorder="1" applyAlignment="1">
      <alignment vertical="top" wrapText="1"/>
    </xf>
    <xf numFmtId="0" fontId="22" fillId="2" borderId="41" xfId="0" applyNumberFormat="1" applyFont="1" applyFill="1" applyBorder="1" applyAlignment="1">
      <alignment vertical="top" wrapText="1"/>
    </xf>
    <xf numFmtId="0" fontId="22" fillId="0" borderId="42" xfId="0" applyNumberFormat="1" applyFont="1" applyFill="1" applyBorder="1" applyAlignment="1">
      <alignment vertical="top" wrapText="1"/>
    </xf>
    <xf numFmtId="0" fontId="22" fillId="0" borderId="44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left" wrapText="1" readingOrder="1"/>
    </xf>
    <xf numFmtId="0" fontId="23" fillId="2" borderId="38" xfId="0" applyNumberFormat="1" applyFont="1" applyFill="1" applyBorder="1" applyAlignment="1">
      <alignment horizontal="center" vertical="center" wrapText="1" readingOrder="1"/>
    </xf>
    <xf numFmtId="0" fontId="36" fillId="0" borderId="17" xfId="0" applyNumberFormat="1" applyFont="1" applyFill="1" applyBorder="1" applyAlignment="1">
      <alignment horizontal="right" vertical="top" wrapText="1" readingOrder="1"/>
    </xf>
    <xf numFmtId="0" fontId="23" fillId="0" borderId="45" xfId="0" applyNumberFormat="1" applyFont="1" applyFill="1" applyBorder="1" applyAlignment="1">
      <alignment vertical="top" wrapText="1" readingOrder="1"/>
    </xf>
    <xf numFmtId="0" fontId="22" fillId="0" borderId="46" xfId="0" applyNumberFormat="1" applyFont="1" applyFill="1" applyBorder="1" applyAlignment="1">
      <alignment vertical="top" wrapText="1"/>
    </xf>
    <xf numFmtId="0" fontId="41" fillId="0" borderId="0" xfId="0" applyNumberFormat="1" applyFont="1" applyFill="1" applyBorder="1" applyAlignment="1">
      <alignment vertical="top" wrapText="1" readingOrder="1"/>
    </xf>
    <xf numFmtId="0" fontId="21" fillId="0" borderId="0" xfId="0" applyNumberFormat="1" applyFont="1" applyFill="1" applyBorder="1" applyAlignment="1">
      <alignment horizontal="left" vertical="top" wrapText="1" readingOrder="1"/>
    </xf>
    <xf numFmtId="0" fontId="29" fillId="0" borderId="0" xfId="0" applyNumberFormat="1" applyFont="1" applyFill="1" applyBorder="1" applyAlignment="1">
      <alignment horizontal="center" vertical="center" wrapText="1" readingOrder="1"/>
    </xf>
    <xf numFmtId="0" fontId="25" fillId="2" borderId="21" xfId="0" applyNumberFormat="1" applyFont="1" applyFill="1" applyBorder="1" applyAlignment="1">
      <alignment horizontal="left" vertical="center" wrapText="1" readingOrder="1"/>
    </xf>
    <xf numFmtId="0" fontId="22" fillId="2" borderId="21" xfId="0" applyNumberFormat="1" applyFont="1" applyFill="1" applyBorder="1" applyAlignment="1">
      <alignment vertical="top" wrapText="1"/>
    </xf>
    <xf numFmtId="0" fontId="36" fillId="4" borderId="17" xfId="0" applyNumberFormat="1" applyFont="1" applyFill="1" applyBorder="1" applyAlignment="1">
      <alignment horizontal="right" vertical="top" wrapText="1" readingOrder="1"/>
    </xf>
    <xf numFmtId="188" fontId="36" fillId="0" borderId="17" xfId="0" applyNumberFormat="1" applyFont="1" applyFill="1" applyBorder="1" applyAlignment="1">
      <alignment horizontal="right" vertical="center" wrapText="1" readingOrder="1"/>
    </xf>
    <xf numFmtId="188" fontId="23" fillId="0" borderId="17" xfId="0" applyNumberFormat="1" applyFont="1" applyFill="1" applyBorder="1" applyAlignment="1">
      <alignment horizontal="right" vertical="center" wrapText="1" readingOrder="1"/>
    </xf>
    <xf numFmtId="188" fontId="35" fillId="0" borderId="17" xfId="0" applyNumberFormat="1" applyFont="1" applyFill="1" applyBorder="1" applyAlignment="1">
      <alignment horizontal="right" vertical="center" wrapText="1" readingOrder="1"/>
    </xf>
    <xf numFmtId="0" fontId="22" fillId="2" borderId="33" xfId="0" applyNumberFormat="1" applyFont="1" applyFill="1" applyBorder="1" applyAlignment="1">
      <alignment vertical="top" wrapText="1"/>
    </xf>
    <xf numFmtId="0" fontId="22" fillId="2" borderId="24" xfId="0" applyNumberFormat="1" applyFont="1" applyFill="1" applyBorder="1" applyAlignment="1">
      <alignment vertical="top" wrapText="1"/>
    </xf>
    <xf numFmtId="0" fontId="43" fillId="0" borderId="58" xfId="0" applyNumberFormat="1" applyFont="1" applyFill="1" applyBorder="1" applyAlignment="1">
      <alignment horizontal="right" vertical="center" wrapText="1" readingOrder="1"/>
    </xf>
    <xf numFmtId="0" fontId="22" fillId="0" borderId="67" xfId="0" applyNumberFormat="1" applyFont="1" applyFill="1" applyBorder="1" applyAlignment="1">
      <alignment vertical="top" wrapText="1"/>
    </xf>
    <xf numFmtId="0" fontId="44" fillId="0" borderId="66" xfId="0" applyNumberFormat="1" applyFont="1" applyFill="1" applyBorder="1" applyAlignment="1">
      <alignment vertical="top" wrapText="1" readingOrder="1"/>
    </xf>
    <xf numFmtId="0" fontId="22" fillId="0" borderId="61" xfId="0" applyNumberFormat="1" applyFont="1" applyFill="1" applyBorder="1" applyAlignment="1">
      <alignment vertical="top" wrapText="1"/>
    </xf>
    <xf numFmtId="0" fontId="44" fillId="0" borderId="67" xfId="0" applyNumberFormat="1" applyFont="1" applyFill="1" applyBorder="1" applyAlignment="1">
      <alignment horizontal="right" vertical="top" wrapText="1" readingOrder="1"/>
    </xf>
    <xf numFmtId="0" fontId="22" fillId="0" borderId="57" xfId="0" applyNumberFormat="1" applyFont="1" applyFill="1" applyBorder="1" applyAlignment="1">
      <alignment vertical="top" wrapText="1"/>
    </xf>
    <xf numFmtId="0" fontId="22" fillId="0" borderId="65" xfId="0" applyNumberFormat="1" applyFont="1" applyFill="1" applyBorder="1" applyAlignment="1">
      <alignment vertical="top" wrapText="1"/>
    </xf>
    <xf numFmtId="0" fontId="22" fillId="0" borderId="62" xfId="0" applyNumberFormat="1" applyFont="1" applyFill="1" applyBorder="1" applyAlignment="1">
      <alignment vertical="top" wrapText="1"/>
    </xf>
    <xf numFmtId="0" fontId="44" fillId="0" borderId="58" xfId="0" applyNumberFormat="1" applyFont="1" applyFill="1" applyBorder="1" applyAlignment="1">
      <alignment vertical="top" wrapText="1" readingOrder="1"/>
    </xf>
    <xf numFmtId="0" fontId="22" fillId="0" borderId="68" xfId="0" applyNumberFormat="1" applyFont="1" applyFill="1" applyBorder="1" applyAlignment="1">
      <alignment vertical="top" wrapText="1"/>
    </xf>
    <xf numFmtId="0" fontId="44" fillId="0" borderId="58" xfId="0" applyNumberFormat="1" applyFont="1" applyFill="1" applyBorder="1" applyAlignment="1">
      <alignment horizontal="center" vertical="top" wrapText="1" readingOrder="1"/>
    </xf>
    <xf numFmtId="0" fontId="44" fillId="0" borderId="58" xfId="0" applyNumberFormat="1" applyFont="1" applyFill="1" applyBorder="1" applyAlignment="1">
      <alignment horizontal="right" vertical="center" wrapText="1" readingOrder="1"/>
    </xf>
    <xf numFmtId="0" fontId="43" fillId="0" borderId="58" xfId="0" applyNumberFormat="1" applyFont="1" applyFill="1" applyBorder="1" applyAlignment="1">
      <alignment horizontal="right" vertical="top" wrapText="1" readingOrder="1"/>
    </xf>
    <xf numFmtId="0" fontId="22" fillId="0" borderId="59" xfId="0" applyNumberFormat="1" applyFont="1" applyFill="1" applyBorder="1" applyAlignment="1">
      <alignment vertical="top" wrapText="1"/>
    </xf>
    <xf numFmtId="0" fontId="22" fillId="0" borderId="60" xfId="0" applyNumberFormat="1" applyFont="1" applyFill="1" applyBorder="1" applyAlignment="1">
      <alignment vertical="top" wrapText="1"/>
    </xf>
    <xf numFmtId="0" fontId="22" fillId="0" borderId="56" xfId="0" applyNumberFormat="1" applyFont="1" applyFill="1" applyBorder="1" applyAlignment="1">
      <alignment vertical="top" wrapText="1"/>
    </xf>
    <xf numFmtId="0" fontId="43" fillId="2" borderId="58" xfId="0" applyNumberFormat="1" applyFont="1" applyFill="1" applyBorder="1" applyAlignment="1">
      <alignment horizontal="center" vertical="top" wrapText="1" readingOrder="1"/>
    </xf>
    <xf numFmtId="0" fontId="22" fillId="2" borderId="61" xfId="0" applyNumberFormat="1" applyFont="1" applyFill="1" applyBorder="1" applyAlignment="1">
      <alignment vertical="top" wrapText="1"/>
    </xf>
    <xf numFmtId="0" fontId="22" fillId="2" borderId="59" xfId="0" applyNumberFormat="1" applyFont="1" applyFill="1" applyBorder="1" applyAlignment="1">
      <alignment vertical="top" wrapText="1"/>
    </xf>
    <xf numFmtId="0" fontId="21" fillId="0" borderId="0" xfId="0" applyNumberFormat="1" applyFont="1" applyFill="1" applyBorder="1" applyAlignment="1">
      <alignment horizontal="right" vertical="top" wrapText="1" readingOrder="1"/>
    </xf>
    <xf numFmtId="0" fontId="24" fillId="4" borderId="0" xfId="0" applyNumberFormat="1" applyFont="1" applyFill="1" applyBorder="1" applyAlignment="1">
      <alignment horizontal="center" vertical="center" wrapText="1" readingOrder="1"/>
    </xf>
    <xf numFmtId="0" fontId="22" fillId="3" borderId="0" xfId="0" applyNumberFormat="1" applyFont="1" applyFill="1" applyBorder="1" applyAlignment="1">
      <alignment vertical="top" wrapText="1"/>
    </xf>
    <xf numFmtId="0" fontId="29" fillId="4" borderId="0" xfId="0" applyNumberFormat="1" applyFont="1" applyFill="1" applyBorder="1" applyAlignment="1">
      <alignment horizontal="center" vertical="center" wrapText="1" readingOrder="1"/>
    </xf>
    <xf numFmtId="0" fontId="43" fillId="2" borderId="59" xfId="0" applyNumberFormat="1" applyFont="1" applyFill="1" applyBorder="1" applyAlignment="1">
      <alignment vertical="top" wrapText="1" readingOrder="1"/>
    </xf>
    <xf numFmtId="0" fontId="22" fillId="2" borderId="64" xfId="0" applyNumberFormat="1" applyFont="1" applyFill="1" applyBorder="1" applyAlignment="1">
      <alignment vertical="top" wrapText="1"/>
    </xf>
    <xf numFmtId="0" fontId="22" fillId="2" borderId="63" xfId="0" applyNumberFormat="1" applyFont="1" applyFill="1" applyBorder="1" applyAlignment="1">
      <alignment vertical="top" wrapText="1"/>
    </xf>
    <xf numFmtId="0" fontId="43" fillId="2" borderId="56" xfId="0" applyNumberFormat="1" applyFont="1" applyFill="1" applyBorder="1" applyAlignment="1">
      <alignment vertical="top" wrapText="1" readingOrder="1"/>
    </xf>
    <xf numFmtId="0" fontId="22" fillId="2" borderId="56" xfId="0" applyNumberFormat="1" applyFont="1" applyFill="1" applyBorder="1" applyAlignment="1">
      <alignment vertical="top" wrapText="1"/>
    </xf>
    <xf numFmtId="191" fontId="23" fillId="0" borderId="76" xfId="0" applyNumberFormat="1" applyFont="1" applyFill="1" applyBorder="1" applyAlignment="1">
      <alignment horizontal="center" vertical="center" wrapText="1" readingOrder="1"/>
    </xf>
    <xf numFmtId="188" fontId="23" fillId="0" borderId="17" xfId="0" applyNumberFormat="1" applyFont="1" applyFill="1" applyBorder="1" applyAlignment="1">
      <alignment vertical="top" wrapText="1" readingOrder="1"/>
    </xf>
    <xf numFmtId="0" fontId="22" fillId="0" borderId="77" xfId="0" applyNumberFormat="1" applyFont="1" applyFill="1" applyBorder="1" applyAlignment="1">
      <alignment vertical="top" wrapText="1"/>
    </xf>
    <xf numFmtId="0" fontId="45" fillId="0" borderId="78" xfId="0" applyNumberFormat="1" applyFont="1" applyFill="1" applyBorder="1" applyAlignment="1">
      <alignment vertical="top" wrapText="1" readingOrder="1"/>
    </xf>
    <xf numFmtId="0" fontId="22" fillId="0" borderId="79" xfId="0" applyNumberFormat="1" applyFont="1" applyFill="1" applyBorder="1" applyAlignment="1">
      <alignment vertical="top" wrapText="1"/>
    </xf>
    <xf numFmtId="0" fontId="25" fillId="0" borderId="80" xfId="0" applyNumberFormat="1" applyFont="1" applyFill="1" applyBorder="1" applyAlignment="1">
      <alignment horizontal="right" vertical="top" wrapText="1" readingOrder="1"/>
    </xf>
    <xf numFmtId="0" fontId="22" fillId="0" borderId="80" xfId="0" applyNumberFormat="1" applyFont="1" applyFill="1" applyBorder="1" applyAlignment="1">
      <alignment vertical="top" wrapText="1"/>
    </xf>
    <xf numFmtId="188" fontId="25" fillId="0" borderId="79" xfId="0" applyNumberFormat="1" applyFont="1" applyFill="1" applyBorder="1" applyAlignment="1">
      <alignment vertical="top" wrapText="1" readingOrder="1"/>
    </xf>
    <xf numFmtId="0" fontId="22" fillId="0" borderId="81" xfId="0" applyNumberFormat="1" applyFont="1" applyFill="1" applyBorder="1" applyAlignment="1">
      <alignment vertical="top" wrapText="1"/>
    </xf>
    <xf numFmtId="0" fontId="23" fillId="0" borderId="76" xfId="0" applyNumberFormat="1" applyFont="1" applyFill="1" applyBorder="1" applyAlignment="1">
      <alignment horizontal="center" vertical="center" wrapText="1" readingOrder="1"/>
    </xf>
    <xf numFmtId="0" fontId="33" fillId="2" borderId="69" xfId="0" applyNumberFormat="1" applyFont="1" applyFill="1" applyBorder="1" applyAlignment="1">
      <alignment horizontal="center" vertical="center" wrapText="1" readingOrder="1"/>
    </xf>
    <xf numFmtId="0" fontId="22" fillId="0" borderId="70" xfId="0" applyNumberFormat="1" applyFont="1" applyFill="1" applyBorder="1" applyAlignment="1">
      <alignment vertical="top" wrapText="1"/>
    </xf>
    <xf numFmtId="0" fontId="33" fillId="2" borderId="72" xfId="0" applyNumberFormat="1" applyFont="1" applyFill="1" applyBorder="1" applyAlignment="1">
      <alignment horizontal="center" vertical="center" wrapText="1" readingOrder="1"/>
    </xf>
    <xf numFmtId="0" fontId="22" fillId="0" borderId="73" xfId="0" applyNumberFormat="1" applyFont="1" applyFill="1" applyBorder="1" applyAlignment="1">
      <alignment vertical="top" wrapText="1"/>
    </xf>
    <xf numFmtId="0" fontId="22" fillId="0" borderId="74" xfId="0" applyNumberFormat="1" applyFont="1" applyFill="1" applyBorder="1" applyAlignment="1">
      <alignment vertical="top" wrapText="1"/>
    </xf>
    <xf numFmtId="0" fontId="22" fillId="0" borderId="75" xfId="0" applyNumberFormat="1" applyFont="1" applyFill="1" applyBorder="1" applyAlignment="1">
      <alignment vertical="top" wrapText="1"/>
    </xf>
    <xf numFmtId="0" fontId="39" fillId="0" borderId="17" xfId="0" applyNumberFormat="1" applyFont="1" applyFill="1" applyBorder="1" applyAlignment="1">
      <alignment horizontal="right" vertical="center" wrapText="1" readingOrder="1"/>
    </xf>
    <xf numFmtId="188" fontId="40" fillId="0" borderId="17" xfId="0" applyNumberFormat="1" applyFont="1" applyFill="1" applyBorder="1" applyAlignment="1">
      <alignment horizontal="right" vertical="top" wrapText="1" readingOrder="1"/>
    </xf>
    <xf numFmtId="188" fontId="25" fillId="0" borderId="17" xfId="0" applyNumberFormat="1" applyFont="1" applyFill="1" applyBorder="1" applyAlignment="1">
      <alignment horizontal="right" vertical="top" wrapText="1" readingOrder="1"/>
    </xf>
    <xf numFmtId="0" fontId="37" fillId="0" borderId="17" xfId="0" applyNumberFormat="1" applyFont="1" applyFill="1" applyBorder="1" applyAlignment="1">
      <alignment horizontal="right" vertical="center" wrapText="1" readingOrder="1"/>
    </xf>
    <xf numFmtId="188" fontId="37" fillId="0" borderId="17" xfId="0" applyNumberFormat="1" applyFont="1" applyFill="1" applyBorder="1" applyAlignment="1">
      <alignment horizontal="right" vertical="top" wrapText="1" readingOrder="1"/>
    </xf>
    <xf numFmtId="0" fontId="36" fillId="0" borderId="17" xfId="0" applyNumberFormat="1" applyFont="1" applyFill="1" applyBorder="1" applyAlignment="1">
      <alignment horizontal="right" vertical="center" wrapText="1" readingOrder="1"/>
    </xf>
    <xf numFmtId="188" fontId="38" fillId="0" borderId="17" xfId="0" applyNumberFormat="1" applyFont="1" applyFill="1" applyBorder="1" applyAlignment="1">
      <alignment horizontal="right" vertical="top" wrapText="1" readingOrder="1"/>
    </xf>
    <xf numFmtId="0" fontId="22" fillId="0" borderId="34" xfId="0" applyNumberFormat="1" applyFont="1" applyFill="1" applyBorder="1" applyAlignment="1">
      <alignment vertical="top" wrapText="1"/>
    </xf>
    <xf numFmtId="0" fontId="22" fillId="0" borderId="23" xfId="0" applyNumberFormat="1" applyFont="1" applyFill="1" applyBorder="1" applyAlignment="1">
      <alignment vertical="top" wrapText="1"/>
    </xf>
    <xf numFmtId="0" fontId="25" fillId="2" borderId="31" xfId="0" applyNumberFormat="1" applyFont="1" applyFill="1" applyBorder="1" applyAlignment="1">
      <alignment horizontal="right" vertical="center" wrapText="1" readingOrder="1"/>
    </xf>
    <xf numFmtId="0" fontId="22" fillId="0" borderId="37" xfId="0" applyNumberFormat="1" applyFont="1" applyFill="1" applyBorder="1" applyAlignment="1">
      <alignment vertical="top" wrapText="1"/>
    </xf>
    <xf numFmtId="0" fontId="22" fillId="0" borderId="40" xfId="0" applyNumberFormat="1" applyFont="1" applyFill="1" applyBorder="1" applyAlignment="1">
      <alignment vertical="top" wrapText="1"/>
    </xf>
    <xf numFmtId="0" fontId="22" fillId="0" borderId="39" xfId="0" applyNumberFormat="1" applyFont="1" applyFill="1" applyBorder="1" applyAlignment="1">
      <alignment vertical="top" wrapText="1"/>
    </xf>
    <xf numFmtId="0" fontId="22" fillId="0" borderId="36" xfId="0" applyNumberFormat="1" applyFont="1" applyFill="1" applyBorder="1" applyAlignment="1">
      <alignment vertical="top" wrapText="1"/>
    </xf>
    <xf numFmtId="0" fontId="23" fillId="0" borderId="17" xfId="0" applyNumberFormat="1" applyFont="1" applyFill="1" applyBorder="1" applyAlignment="1">
      <alignment horizontal="left" vertical="center" wrapText="1" readingOrder="1"/>
    </xf>
    <xf numFmtId="0" fontId="25" fillId="0" borderId="26" xfId="0" applyNumberFormat="1" applyFont="1" applyFill="1" applyBorder="1" applyAlignment="1">
      <alignment horizontal="center" vertical="center" wrapText="1" readingOrder="1"/>
    </xf>
    <xf numFmtId="0" fontId="23" fillId="0" borderId="0" xfId="0" applyNumberFormat="1" applyFont="1" applyFill="1" applyBorder="1" applyAlignment="1">
      <alignment horizontal="center" vertical="center" wrapText="1" readingOrder="1"/>
    </xf>
    <xf numFmtId="189" fontId="23" fillId="0" borderId="17" xfId="0" applyNumberFormat="1" applyFont="1" applyFill="1" applyBorder="1" applyAlignment="1">
      <alignment horizontal="right" vertical="center" wrapText="1" readingOrder="1"/>
    </xf>
    <xf numFmtId="0" fontId="25" fillId="0" borderId="17" xfId="0" applyNumberFormat="1" applyFont="1" applyFill="1" applyBorder="1" applyAlignment="1">
      <alignment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topLeftCell="B61" zoomScaleNormal="100" workbookViewId="0">
      <selection activeCell="I77" sqref="I77"/>
    </sheetView>
  </sheetViews>
  <sheetFormatPr defaultRowHeight="14.25" x14ac:dyDescent="0.2"/>
  <cols>
    <col min="1" max="1" width="0.140625" style="191" customWidth="1"/>
    <col min="2" max="2" width="4.42578125" style="191" customWidth="1"/>
    <col min="3" max="3" width="18.5703125" style="191" customWidth="1"/>
    <col min="4" max="4" width="0" style="191" hidden="1" customWidth="1"/>
    <col min="5" max="5" width="4.5703125" style="191" customWidth="1"/>
    <col min="6" max="6" width="3.140625" style="191" customWidth="1"/>
    <col min="7" max="7" width="15.42578125" style="191" customWidth="1"/>
    <col min="8" max="9" width="23.140625" style="191" customWidth="1"/>
    <col min="10" max="10" width="48.7109375" style="191" customWidth="1"/>
    <col min="11" max="11" width="3.7109375" style="191" customWidth="1"/>
    <col min="12" max="12" width="0.85546875" style="191" customWidth="1"/>
    <col min="13" max="13" width="7.85546875" style="191" customWidth="1"/>
    <col min="14" max="14" width="10.7109375" style="191" customWidth="1"/>
    <col min="15" max="15" width="12.28515625" style="191" customWidth="1"/>
    <col min="16" max="16" width="4.7109375" style="191" customWidth="1"/>
    <col min="17" max="17" width="4.28515625" style="191" customWidth="1"/>
    <col min="18" max="16384" width="9.140625" style="191"/>
  </cols>
  <sheetData>
    <row r="1" spans="1:16" x14ac:dyDescent="0.2">
      <c r="A1" s="278"/>
      <c r="B1" s="253"/>
      <c r="C1" s="253"/>
      <c r="D1" s="253"/>
      <c r="E1" s="253"/>
      <c r="G1" s="280" t="s">
        <v>183</v>
      </c>
      <c r="H1" s="253"/>
      <c r="I1" s="253"/>
      <c r="J1" s="253"/>
      <c r="K1" s="253"/>
      <c r="O1" s="150"/>
    </row>
    <row r="2" spans="1:16" x14ac:dyDescent="0.2">
      <c r="G2" s="279" t="s">
        <v>263</v>
      </c>
      <c r="H2" s="253"/>
      <c r="I2" s="253"/>
      <c r="J2" s="253"/>
      <c r="K2" s="253"/>
    </row>
    <row r="3" spans="1:16" x14ac:dyDescent="0.2">
      <c r="G3" s="280" t="s">
        <v>400</v>
      </c>
      <c r="H3" s="253"/>
      <c r="I3" s="253"/>
      <c r="J3" s="253"/>
      <c r="K3" s="253"/>
    </row>
    <row r="4" spans="1:16" x14ac:dyDescent="0.2">
      <c r="A4" s="274" t="s">
        <v>38</v>
      </c>
      <c r="B4" s="260"/>
      <c r="C4" s="260"/>
      <c r="D4" s="260"/>
      <c r="E4" s="260"/>
      <c r="F4" s="260"/>
      <c r="G4" s="260"/>
      <c r="H4" s="260"/>
      <c r="I4" s="261"/>
      <c r="J4" s="198" t="s">
        <v>37</v>
      </c>
      <c r="K4" s="275" t="s">
        <v>0</v>
      </c>
      <c r="L4" s="276"/>
      <c r="M4" s="277"/>
      <c r="N4" s="275" t="s">
        <v>15</v>
      </c>
      <c r="O4" s="276"/>
      <c r="P4" s="277"/>
    </row>
    <row r="5" spans="1:16" ht="25.5" x14ac:dyDescent="0.2">
      <c r="A5" s="274" t="s">
        <v>184</v>
      </c>
      <c r="B5" s="260"/>
      <c r="C5" s="261"/>
      <c r="E5" s="274" t="s">
        <v>185</v>
      </c>
      <c r="F5" s="260"/>
      <c r="G5" s="261"/>
      <c r="H5" s="197" t="s">
        <v>186</v>
      </c>
      <c r="I5" s="197" t="s">
        <v>187</v>
      </c>
      <c r="J5" s="199" t="s">
        <v>188</v>
      </c>
      <c r="K5" s="271" t="s">
        <v>188</v>
      </c>
      <c r="L5" s="272"/>
      <c r="M5" s="273"/>
      <c r="N5" s="271" t="s">
        <v>189</v>
      </c>
      <c r="O5" s="272"/>
      <c r="P5" s="273"/>
    </row>
    <row r="6" spans="1:16" x14ac:dyDescent="0.2">
      <c r="A6" s="265" t="s">
        <v>188</v>
      </c>
      <c r="B6" s="260"/>
      <c r="C6" s="261"/>
      <c r="E6" s="267" t="s">
        <v>188</v>
      </c>
      <c r="F6" s="260"/>
      <c r="G6" s="261"/>
      <c r="H6" s="195" t="s">
        <v>188</v>
      </c>
      <c r="I6" s="217">
        <v>26774975.73</v>
      </c>
      <c r="J6" s="224" t="s">
        <v>30</v>
      </c>
      <c r="K6" s="265" t="s">
        <v>188</v>
      </c>
      <c r="L6" s="260"/>
      <c r="M6" s="261"/>
      <c r="N6" s="267" t="s">
        <v>394</v>
      </c>
      <c r="O6" s="260"/>
      <c r="P6" s="261"/>
    </row>
    <row r="7" spans="1:16" x14ac:dyDescent="0.2">
      <c r="A7" s="259" t="s">
        <v>188</v>
      </c>
      <c r="B7" s="260"/>
      <c r="C7" s="261"/>
      <c r="E7" s="259" t="s">
        <v>188</v>
      </c>
      <c r="F7" s="260"/>
      <c r="G7" s="261"/>
      <c r="H7" s="193" t="s">
        <v>188</v>
      </c>
      <c r="I7" s="193" t="s">
        <v>188</v>
      </c>
      <c r="J7" s="226" t="s">
        <v>401</v>
      </c>
      <c r="K7" s="268" t="s">
        <v>191</v>
      </c>
      <c r="L7" s="260"/>
      <c r="M7" s="261"/>
      <c r="N7" s="259" t="s">
        <v>188</v>
      </c>
      <c r="O7" s="260"/>
      <c r="P7" s="261"/>
    </row>
    <row r="8" spans="1:16" x14ac:dyDescent="0.2">
      <c r="A8" s="267" t="s">
        <v>325</v>
      </c>
      <c r="B8" s="260"/>
      <c r="C8" s="261"/>
      <c r="E8" s="267" t="s">
        <v>124</v>
      </c>
      <c r="F8" s="260"/>
      <c r="G8" s="261"/>
      <c r="H8" s="195" t="s">
        <v>325</v>
      </c>
      <c r="I8" s="195" t="s">
        <v>402</v>
      </c>
      <c r="J8" s="151" t="s">
        <v>47</v>
      </c>
      <c r="K8" s="266" t="s">
        <v>403</v>
      </c>
      <c r="L8" s="260"/>
      <c r="M8" s="261"/>
      <c r="N8" s="267" t="s">
        <v>404</v>
      </c>
      <c r="O8" s="260"/>
      <c r="P8" s="261"/>
    </row>
    <row r="9" spans="1:16" x14ac:dyDescent="0.2">
      <c r="A9" s="267" t="s">
        <v>326</v>
      </c>
      <c r="B9" s="260"/>
      <c r="C9" s="261"/>
      <c r="E9" s="267" t="s">
        <v>124</v>
      </c>
      <c r="F9" s="260"/>
      <c r="G9" s="261"/>
      <c r="H9" s="195" t="s">
        <v>326</v>
      </c>
      <c r="I9" s="195" t="s">
        <v>405</v>
      </c>
      <c r="J9" s="151" t="s">
        <v>190</v>
      </c>
      <c r="K9" s="266" t="s">
        <v>406</v>
      </c>
      <c r="L9" s="260"/>
      <c r="M9" s="261"/>
      <c r="N9" s="267" t="s">
        <v>407</v>
      </c>
      <c r="O9" s="260"/>
      <c r="P9" s="261"/>
    </row>
    <row r="10" spans="1:16" x14ac:dyDescent="0.2">
      <c r="A10" s="267" t="s">
        <v>327</v>
      </c>
      <c r="B10" s="260"/>
      <c r="C10" s="261"/>
      <c r="E10" s="267" t="s">
        <v>124</v>
      </c>
      <c r="F10" s="260"/>
      <c r="G10" s="261"/>
      <c r="H10" s="195" t="s">
        <v>327</v>
      </c>
      <c r="I10" s="195" t="s">
        <v>408</v>
      </c>
      <c r="J10" s="151" t="s">
        <v>45</v>
      </c>
      <c r="K10" s="266" t="s">
        <v>409</v>
      </c>
      <c r="L10" s="260"/>
      <c r="M10" s="261"/>
      <c r="N10" s="267" t="s">
        <v>410</v>
      </c>
      <c r="O10" s="260"/>
      <c r="P10" s="261"/>
    </row>
    <row r="11" spans="1:16" x14ac:dyDescent="0.2">
      <c r="A11" s="267" t="s">
        <v>328</v>
      </c>
      <c r="B11" s="260"/>
      <c r="C11" s="261"/>
      <c r="E11" s="267" t="s">
        <v>124</v>
      </c>
      <c r="F11" s="260"/>
      <c r="G11" s="261"/>
      <c r="H11" s="195" t="s">
        <v>328</v>
      </c>
      <c r="I11" s="195" t="s">
        <v>411</v>
      </c>
      <c r="J11" s="151" t="s">
        <v>44</v>
      </c>
      <c r="K11" s="266" t="s">
        <v>412</v>
      </c>
      <c r="L11" s="260"/>
      <c r="M11" s="261"/>
      <c r="N11" s="267" t="s">
        <v>413</v>
      </c>
      <c r="O11" s="260"/>
      <c r="P11" s="261"/>
    </row>
    <row r="12" spans="1:16" x14ac:dyDescent="0.2">
      <c r="A12" s="267" t="s">
        <v>329</v>
      </c>
      <c r="B12" s="260"/>
      <c r="C12" s="261"/>
      <c r="E12" s="267" t="s">
        <v>124</v>
      </c>
      <c r="F12" s="260"/>
      <c r="G12" s="261"/>
      <c r="H12" s="195" t="s">
        <v>329</v>
      </c>
      <c r="I12" s="195" t="s">
        <v>414</v>
      </c>
      <c r="J12" s="151" t="s">
        <v>43</v>
      </c>
      <c r="K12" s="266" t="s">
        <v>415</v>
      </c>
      <c r="L12" s="260"/>
      <c r="M12" s="261"/>
      <c r="N12" s="267" t="s">
        <v>416</v>
      </c>
      <c r="O12" s="260"/>
      <c r="P12" s="261"/>
    </row>
    <row r="13" spans="1:16" x14ac:dyDescent="0.2">
      <c r="A13" s="267" t="s">
        <v>330</v>
      </c>
      <c r="B13" s="260"/>
      <c r="C13" s="261"/>
      <c r="E13" s="267" t="s">
        <v>124</v>
      </c>
      <c r="F13" s="260"/>
      <c r="G13" s="261"/>
      <c r="H13" s="195" t="s">
        <v>330</v>
      </c>
      <c r="I13" s="195" t="s">
        <v>417</v>
      </c>
      <c r="J13" s="151" t="s">
        <v>42</v>
      </c>
      <c r="K13" s="266" t="s">
        <v>418</v>
      </c>
      <c r="L13" s="260"/>
      <c r="M13" s="261"/>
      <c r="N13" s="267" t="s">
        <v>419</v>
      </c>
      <c r="O13" s="260"/>
      <c r="P13" s="261"/>
    </row>
    <row r="14" spans="1:16" x14ac:dyDescent="0.2">
      <c r="A14" s="267" t="s">
        <v>331</v>
      </c>
      <c r="B14" s="260"/>
      <c r="C14" s="261"/>
      <c r="E14" s="267" t="s">
        <v>124</v>
      </c>
      <c r="F14" s="260"/>
      <c r="G14" s="261"/>
      <c r="H14" s="195" t="s">
        <v>331</v>
      </c>
      <c r="I14" s="195" t="s">
        <v>420</v>
      </c>
      <c r="J14" s="151" t="s">
        <v>41</v>
      </c>
      <c r="K14" s="266" t="s">
        <v>421</v>
      </c>
      <c r="L14" s="260"/>
      <c r="M14" s="261"/>
      <c r="N14" s="267" t="s">
        <v>422</v>
      </c>
      <c r="O14" s="260"/>
      <c r="P14" s="261"/>
    </row>
    <row r="15" spans="1:16" x14ac:dyDescent="0.2">
      <c r="A15" s="259" t="s">
        <v>332</v>
      </c>
      <c r="B15" s="260"/>
      <c r="C15" s="261"/>
      <c r="E15" s="259" t="s">
        <v>124</v>
      </c>
      <c r="F15" s="260"/>
      <c r="G15" s="261"/>
      <c r="H15" s="193" t="s">
        <v>332</v>
      </c>
      <c r="I15" s="193" t="s">
        <v>423</v>
      </c>
      <c r="J15" s="152" t="s">
        <v>29</v>
      </c>
      <c r="K15" s="262" t="s">
        <v>191</v>
      </c>
      <c r="L15" s="260"/>
      <c r="M15" s="261"/>
      <c r="N15" s="259" t="s">
        <v>424</v>
      </c>
      <c r="O15" s="260"/>
      <c r="P15" s="261"/>
    </row>
    <row r="16" spans="1:16" x14ac:dyDescent="0.2">
      <c r="A16" s="259" t="s">
        <v>332</v>
      </c>
      <c r="B16" s="260"/>
      <c r="C16" s="261"/>
      <c r="E16" s="259" t="s">
        <v>124</v>
      </c>
      <c r="F16" s="260"/>
      <c r="G16" s="261"/>
      <c r="H16" s="193" t="s">
        <v>332</v>
      </c>
      <c r="I16" s="193" t="s">
        <v>423</v>
      </c>
      <c r="J16" s="152" t="s">
        <v>29</v>
      </c>
      <c r="K16" s="262" t="s">
        <v>191</v>
      </c>
      <c r="L16" s="260"/>
      <c r="M16" s="261"/>
      <c r="N16" s="259" t="s">
        <v>424</v>
      </c>
      <c r="O16" s="260"/>
      <c r="P16" s="261"/>
    </row>
    <row r="17" spans="1:16" x14ac:dyDescent="0.2">
      <c r="A17" s="267" t="s">
        <v>124</v>
      </c>
      <c r="B17" s="260"/>
      <c r="C17" s="261"/>
      <c r="E17" s="267" t="s">
        <v>124</v>
      </c>
      <c r="F17" s="260"/>
      <c r="G17" s="261"/>
      <c r="H17" s="195" t="s">
        <v>124</v>
      </c>
      <c r="I17" s="195" t="s">
        <v>425</v>
      </c>
      <c r="J17" s="151" t="s">
        <v>377</v>
      </c>
      <c r="K17" s="266" t="s">
        <v>426</v>
      </c>
      <c r="L17" s="260"/>
      <c r="M17" s="261"/>
      <c r="N17" s="267" t="s">
        <v>427</v>
      </c>
      <c r="O17" s="260"/>
      <c r="P17" s="261"/>
    </row>
    <row r="18" spans="1:16" x14ac:dyDescent="0.2">
      <c r="A18" s="267" t="s">
        <v>124</v>
      </c>
      <c r="B18" s="260"/>
      <c r="C18" s="261"/>
      <c r="E18" s="267" t="s">
        <v>124</v>
      </c>
      <c r="F18" s="260"/>
      <c r="G18" s="261"/>
      <c r="H18" s="195" t="s">
        <v>124</v>
      </c>
      <c r="I18" s="195" t="s">
        <v>318</v>
      </c>
      <c r="J18" s="151" t="s">
        <v>206</v>
      </c>
      <c r="K18" s="266" t="s">
        <v>428</v>
      </c>
      <c r="L18" s="260"/>
      <c r="M18" s="261"/>
      <c r="N18" s="267" t="s">
        <v>124</v>
      </c>
      <c r="O18" s="260"/>
      <c r="P18" s="261"/>
    </row>
    <row r="19" spans="1:16" x14ac:dyDescent="0.2">
      <c r="A19" s="267" t="s">
        <v>124</v>
      </c>
      <c r="B19" s="260"/>
      <c r="C19" s="261"/>
      <c r="E19" s="267" t="s">
        <v>124</v>
      </c>
      <c r="F19" s="260"/>
      <c r="G19" s="261"/>
      <c r="H19" s="195" t="s">
        <v>124</v>
      </c>
      <c r="I19" s="195" t="s">
        <v>429</v>
      </c>
      <c r="J19" s="151" t="s">
        <v>97</v>
      </c>
      <c r="K19" s="266" t="s">
        <v>430</v>
      </c>
      <c r="L19" s="260"/>
      <c r="M19" s="261"/>
      <c r="N19" s="267" t="s">
        <v>431</v>
      </c>
      <c r="O19" s="260"/>
      <c r="P19" s="261"/>
    </row>
    <row r="20" spans="1:16" x14ac:dyDescent="0.2">
      <c r="A20" s="267" t="s">
        <v>124</v>
      </c>
      <c r="B20" s="260"/>
      <c r="C20" s="261"/>
      <c r="E20" s="267" t="s">
        <v>124</v>
      </c>
      <c r="F20" s="260"/>
      <c r="G20" s="261"/>
      <c r="H20" s="195" t="s">
        <v>124</v>
      </c>
      <c r="I20" s="195" t="s">
        <v>432</v>
      </c>
      <c r="J20" s="151" t="s">
        <v>192</v>
      </c>
      <c r="K20" s="266" t="s">
        <v>433</v>
      </c>
      <c r="L20" s="260"/>
      <c r="M20" s="261"/>
      <c r="N20" s="267" t="s">
        <v>434</v>
      </c>
      <c r="O20" s="260"/>
      <c r="P20" s="261"/>
    </row>
    <row r="21" spans="1:16" x14ac:dyDescent="0.2">
      <c r="A21" s="267" t="s">
        <v>124</v>
      </c>
      <c r="B21" s="260"/>
      <c r="C21" s="261"/>
      <c r="E21" s="267" t="s">
        <v>124</v>
      </c>
      <c r="F21" s="260"/>
      <c r="G21" s="261"/>
      <c r="H21" s="195" t="s">
        <v>124</v>
      </c>
      <c r="I21" s="195" t="s">
        <v>389</v>
      </c>
      <c r="J21" s="151" t="s">
        <v>223</v>
      </c>
      <c r="K21" s="266" t="s">
        <v>435</v>
      </c>
      <c r="L21" s="260"/>
      <c r="M21" s="261"/>
      <c r="N21" s="267" t="s">
        <v>124</v>
      </c>
      <c r="O21" s="260"/>
      <c r="P21" s="261"/>
    </row>
    <row r="22" spans="1:16" x14ac:dyDescent="0.2">
      <c r="A22" s="267" t="s">
        <v>124</v>
      </c>
      <c r="B22" s="260"/>
      <c r="C22" s="261"/>
      <c r="E22" s="267" t="s">
        <v>124</v>
      </c>
      <c r="F22" s="260"/>
      <c r="G22" s="261"/>
      <c r="H22" s="195" t="s">
        <v>124</v>
      </c>
      <c r="I22" s="195" t="s">
        <v>318</v>
      </c>
      <c r="J22" s="151" t="s">
        <v>207</v>
      </c>
      <c r="K22" s="266" t="s">
        <v>436</v>
      </c>
      <c r="L22" s="260"/>
      <c r="M22" s="261"/>
      <c r="N22" s="267" t="s">
        <v>124</v>
      </c>
      <c r="O22" s="260"/>
      <c r="P22" s="261"/>
    </row>
    <row r="23" spans="1:16" x14ac:dyDescent="0.2">
      <c r="A23" s="267" t="s">
        <v>124</v>
      </c>
      <c r="B23" s="260"/>
      <c r="C23" s="261"/>
      <c r="E23" s="267" t="s">
        <v>124</v>
      </c>
      <c r="F23" s="260"/>
      <c r="G23" s="261"/>
      <c r="H23" s="195" t="s">
        <v>124</v>
      </c>
      <c r="I23" s="195" t="s">
        <v>437</v>
      </c>
      <c r="J23" s="151" t="s">
        <v>193</v>
      </c>
      <c r="K23" s="266" t="s">
        <v>438</v>
      </c>
      <c r="L23" s="260"/>
      <c r="M23" s="261"/>
      <c r="N23" s="267" t="s">
        <v>439</v>
      </c>
      <c r="O23" s="260"/>
      <c r="P23" s="261"/>
    </row>
    <row r="24" spans="1:16" x14ac:dyDescent="0.2">
      <c r="A24" s="267" t="s">
        <v>124</v>
      </c>
      <c r="B24" s="260"/>
      <c r="C24" s="261"/>
      <c r="E24" s="267" t="s">
        <v>124</v>
      </c>
      <c r="F24" s="260"/>
      <c r="G24" s="261"/>
      <c r="H24" s="195" t="s">
        <v>124</v>
      </c>
      <c r="I24" s="195" t="s">
        <v>440</v>
      </c>
      <c r="J24" s="151" t="s">
        <v>194</v>
      </c>
      <c r="K24" s="266" t="s">
        <v>441</v>
      </c>
      <c r="L24" s="260"/>
      <c r="M24" s="261"/>
      <c r="N24" s="267" t="s">
        <v>442</v>
      </c>
      <c r="O24" s="260"/>
      <c r="P24" s="261"/>
    </row>
    <row r="25" spans="1:16" x14ac:dyDescent="0.2">
      <c r="A25" s="267" t="s">
        <v>124</v>
      </c>
      <c r="B25" s="260"/>
      <c r="C25" s="261"/>
      <c r="E25" s="267" t="s">
        <v>124</v>
      </c>
      <c r="F25" s="260"/>
      <c r="G25" s="261"/>
      <c r="H25" s="195" t="s">
        <v>124</v>
      </c>
      <c r="I25" s="195" t="s">
        <v>443</v>
      </c>
      <c r="J25" s="151" t="s">
        <v>195</v>
      </c>
      <c r="K25" s="266" t="s">
        <v>444</v>
      </c>
      <c r="L25" s="260"/>
      <c r="M25" s="261"/>
      <c r="N25" s="267" t="s">
        <v>445</v>
      </c>
      <c r="O25" s="260"/>
      <c r="P25" s="261"/>
    </row>
    <row r="26" spans="1:16" x14ac:dyDescent="0.2">
      <c r="A26" s="267" t="s">
        <v>124</v>
      </c>
      <c r="B26" s="260"/>
      <c r="C26" s="261"/>
      <c r="E26" s="267" t="s">
        <v>124</v>
      </c>
      <c r="F26" s="260"/>
      <c r="G26" s="261"/>
      <c r="H26" s="195" t="s">
        <v>124</v>
      </c>
      <c r="I26" s="195" t="s">
        <v>373</v>
      </c>
      <c r="J26" s="151" t="s">
        <v>374</v>
      </c>
      <c r="K26" s="266" t="s">
        <v>446</v>
      </c>
      <c r="L26" s="260"/>
      <c r="M26" s="261"/>
      <c r="N26" s="267" t="s">
        <v>124</v>
      </c>
      <c r="O26" s="260"/>
      <c r="P26" s="261"/>
    </row>
    <row r="27" spans="1:16" x14ac:dyDescent="0.2">
      <c r="A27" s="267" t="s">
        <v>124</v>
      </c>
      <c r="B27" s="260"/>
      <c r="C27" s="261"/>
      <c r="E27" s="267" t="s">
        <v>124</v>
      </c>
      <c r="F27" s="260"/>
      <c r="G27" s="261"/>
      <c r="H27" s="195" t="s">
        <v>124</v>
      </c>
      <c r="I27" s="195" t="s">
        <v>447</v>
      </c>
      <c r="J27" s="151" t="s">
        <v>196</v>
      </c>
      <c r="K27" s="266" t="s">
        <v>448</v>
      </c>
      <c r="L27" s="260"/>
      <c r="M27" s="261"/>
      <c r="N27" s="267" t="s">
        <v>449</v>
      </c>
      <c r="O27" s="260"/>
      <c r="P27" s="261"/>
    </row>
    <row r="28" spans="1:16" x14ac:dyDescent="0.2">
      <c r="A28" s="267" t="s">
        <v>124</v>
      </c>
      <c r="B28" s="260"/>
      <c r="C28" s="261"/>
      <c r="E28" s="267" t="s">
        <v>124</v>
      </c>
      <c r="F28" s="260"/>
      <c r="G28" s="261"/>
      <c r="H28" s="195" t="s">
        <v>124</v>
      </c>
      <c r="I28" s="195" t="s">
        <v>450</v>
      </c>
      <c r="J28" s="151" t="s">
        <v>197</v>
      </c>
      <c r="K28" s="266" t="s">
        <v>451</v>
      </c>
      <c r="L28" s="260"/>
      <c r="M28" s="261"/>
      <c r="N28" s="267" t="s">
        <v>452</v>
      </c>
      <c r="O28" s="260"/>
      <c r="P28" s="261"/>
    </row>
    <row r="29" spans="1:16" x14ac:dyDescent="0.2">
      <c r="A29" s="267" t="s">
        <v>124</v>
      </c>
      <c r="B29" s="260"/>
      <c r="C29" s="261"/>
      <c r="E29" s="267" t="s">
        <v>124</v>
      </c>
      <c r="F29" s="260"/>
      <c r="G29" s="261"/>
      <c r="H29" s="195" t="s">
        <v>124</v>
      </c>
      <c r="I29" s="195" t="s">
        <v>453</v>
      </c>
      <c r="J29" s="151" t="s">
        <v>260</v>
      </c>
      <c r="K29" s="266" t="s">
        <v>454</v>
      </c>
      <c r="L29" s="260"/>
      <c r="M29" s="261"/>
      <c r="N29" s="267" t="s">
        <v>455</v>
      </c>
      <c r="O29" s="260"/>
      <c r="P29" s="261"/>
    </row>
    <row r="30" spans="1:16" x14ac:dyDescent="0.2">
      <c r="A30" s="267" t="s">
        <v>124</v>
      </c>
      <c r="B30" s="260"/>
      <c r="C30" s="261"/>
      <c r="E30" s="267" t="s">
        <v>124</v>
      </c>
      <c r="F30" s="260"/>
      <c r="G30" s="261"/>
      <c r="H30" s="195" t="s">
        <v>124</v>
      </c>
      <c r="I30" s="195" t="s">
        <v>392</v>
      </c>
      <c r="J30" s="151" t="s">
        <v>285</v>
      </c>
      <c r="K30" s="266" t="s">
        <v>456</v>
      </c>
      <c r="L30" s="260"/>
      <c r="M30" s="261"/>
      <c r="N30" s="267" t="s">
        <v>124</v>
      </c>
      <c r="O30" s="260"/>
      <c r="P30" s="261"/>
    </row>
    <row r="31" spans="1:16" x14ac:dyDescent="0.2">
      <c r="A31" s="267" t="s">
        <v>124</v>
      </c>
      <c r="B31" s="260"/>
      <c r="C31" s="261"/>
      <c r="E31" s="267" t="s">
        <v>124</v>
      </c>
      <c r="F31" s="260"/>
      <c r="G31" s="261"/>
      <c r="H31" s="195" t="s">
        <v>124</v>
      </c>
      <c r="I31" s="195" t="s">
        <v>393</v>
      </c>
      <c r="J31" s="151" t="s">
        <v>378</v>
      </c>
      <c r="K31" s="266" t="s">
        <v>457</v>
      </c>
      <c r="L31" s="260"/>
      <c r="M31" s="261"/>
      <c r="N31" s="267" t="s">
        <v>124</v>
      </c>
      <c r="O31" s="260"/>
      <c r="P31" s="261"/>
    </row>
    <row r="32" spans="1:16" x14ac:dyDescent="0.2">
      <c r="A32" s="267" t="s">
        <v>124</v>
      </c>
      <c r="B32" s="260"/>
      <c r="C32" s="261"/>
      <c r="E32" s="267" t="s">
        <v>124</v>
      </c>
      <c r="F32" s="260"/>
      <c r="G32" s="261"/>
      <c r="H32" s="195" t="s">
        <v>124</v>
      </c>
      <c r="I32" s="195" t="s">
        <v>375</v>
      </c>
      <c r="J32" s="151" t="s">
        <v>9</v>
      </c>
      <c r="K32" s="266" t="s">
        <v>458</v>
      </c>
      <c r="L32" s="260"/>
      <c r="M32" s="261"/>
      <c r="N32" s="267" t="s">
        <v>124</v>
      </c>
      <c r="O32" s="260"/>
      <c r="P32" s="261"/>
    </row>
    <row r="33" spans="1:16" x14ac:dyDescent="0.2">
      <c r="A33" s="259" t="s">
        <v>124</v>
      </c>
      <c r="B33" s="260"/>
      <c r="C33" s="261"/>
      <c r="E33" s="259" t="s">
        <v>124</v>
      </c>
      <c r="F33" s="260"/>
      <c r="G33" s="261"/>
      <c r="H33" s="193" t="s">
        <v>124</v>
      </c>
      <c r="I33" s="193" t="s">
        <v>459</v>
      </c>
      <c r="J33" s="152" t="s">
        <v>29</v>
      </c>
      <c r="K33" s="262" t="s">
        <v>191</v>
      </c>
      <c r="L33" s="260"/>
      <c r="M33" s="261"/>
      <c r="N33" s="259" t="s">
        <v>460</v>
      </c>
      <c r="O33" s="260"/>
      <c r="P33" s="261"/>
    </row>
    <row r="34" spans="1:16" ht="15" thickBot="1" x14ac:dyDescent="0.25">
      <c r="A34" s="269" t="s">
        <v>332</v>
      </c>
      <c r="B34" s="256"/>
      <c r="C34" s="257"/>
      <c r="E34" s="269" t="s">
        <v>124</v>
      </c>
      <c r="F34" s="256"/>
      <c r="G34" s="257"/>
      <c r="H34" s="196" t="s">
        <v>332</v>
      </c>
      <c r="I34" s="196" t="s">
        <v>461</v>
      </c>
      <c r="J34" s="153" t="s">
        <v>39</v>
      </c>
      <c r="K34" s="270" t="s">
        <v>191</v>
      </c>
      <c r="L34" s="256"/>
      <c r="M34" s="257"/>
      <c r="N34" s="269" t="s">
        <v>462</v>
      </c>
      <c r="O34" s="256"/>
      <c r="P34" s="257"/>
    </row>
    <row r="35" spans="1:16" ht="15" thickTop="1" x14ac:dyDescent="0.2">
      <c r="A35" s="259" t="s">
        <v>188</v>
      </c>
      <c r="B35" s="260"/>
      <c r="C35" s="261"/>
      <c r="E35" s="259" t="s">
        <v>188</v>
      </c>
      <c r="F35" s="260"/>
      <c r="G35" s="261"/>
      <c r="H35" s="193" t="s">
        <v>188</v>
      </c>
      <c r="I35" s="193" t="s">
        <v>188</v>
      </c>
      <c r="J35" s="226" t="s">
        <v>35</v>
      </c>
      <c r="K35" s="268" t="s">
        <v>191</v>
      </c>
      <c r="L35" s="260"/>
      <c r="M35" s="261"/>
      <c r="N35" s="259" t="s">
        <v>188</v>
      </c>
      <c r="O35" s="260"/>
      <c r="P35" s="261"/>
    </row>
    <row r="36" spans="1:16" x14ac:dyDescent="0.2">
      <c r="A36" s="267" t="s">
        <v>333</v>
      </c>
      <c r="B36" s="260"/>
      <c r="C36" s="261"/>
      <c r="E36" s="267" t="s">
        <v>124</v>
      </c>
      <c r="F36" s="260"/>
      <c r="G36" s="261"/>
      <c r="H36" s="195" t="s">
        <v>333</v>
      </c>
      <c r="I36" s="195" t="s">
        <v>463</v>
      </c>
      <c r="J36" s="151" t="s">
        <v>2</v>
      </c>
      <c r="K36" s="266" t="s">
        <v>464</v>
      </c>
      <c r="L36" s="260"/>
      <c r="M36" s="261"/>
      <c r="N36" s="267" t="s">
        <v>465</v>
      </c>
      <c r="O36" s="260"/>
      <c r="P36" s="261"/>
    </row>
    <row r="37" spans="1:16" x14ac:dyDescent="0.2">
      <c r="A37" s="267" t="s">
        <v>264</v>
      </c>
      <c r="B37" s="260"/>
      <c r="C37" s="261"/>
      <c r="E37" s="267" t="s">
        <v>124</v>
      </c>
      <c r="F37" s="260"/>
      <c r="G37" s="261"/>
      <c r="H37" s="195" t="s">
        <v>264</v>
      </c>
      <c r="I37" s="195" t="s">
        <v>466</v>
      </c>
      <c r="J37" s="151" t="s">
        <v>48</v>
      </c>
      <c r="K37" s="266" t="s">
        <v>467</v>
      </c>
      <c r="L37" s="260"/>
      <c r="M37" s="261"/>
      <c r="N37" s="267" t="s">
        <v>265</v>
      </c>
      <c r="O37" s="260"/>
      <c r="P37" s="261"/>
    </row>
    <row r="38" spans="1:16" x14ac:dyDescent="0.2">
      <c r="A38" s="267" t="s">
        <v>468</v>
      </c>
      <c r="B38" s="260"/>
      <c r="C38" s="261"/>
      <c r="E38" s="267" t="s">
        <v>124</v>
      </c>
      <c r="F38" s="260"/>
      <c r="G38" s="261"/>
      <c r="H38" s="195" t="s">
        <v>468</v>
      </c>
      <c r="I38" s="195" t="s">
        <v>469</v>
      </c>
      <c r="J38" s="151" t="s">
        <v>49</v>
      </c>
      <c r="K38" s="266" t="s">
        <v>470</v>
      </c>
      <c r="L38" s="260"/>
      <c r="M38" s="261"/>
      <c r="N38" s="267" t="s">
        <v>471</v>
      </c>
      <c r="O38" s="260"/>
      <c r="P38" s="261"/>
    </row>
    <row r="39" spans="1:16" x14ac:dyDescent="0.2">
      <c r="A39" s="267" t="s">
        <v>472</v>
      </c>
      <c r="B39" s="260"/>
      <c r="C39" s="261"/>
      <c r="E39" s="267" t="s">
        <v>124</v>
      </c>
      <c r="F39" s="260"/>
      <c r="G39" s="261"/>
      <c r="H39" s="195" t="s">
        <v>472</v>
      </c>
      <c r="I39" s="195" t="s">
        <v>473</v>
      </c>
      <c r="J39" s="151" t="s">
        <v>3</v>
      </c>
      <c r="K39" s="266" t="s">
        <v>474</v>
      </c>
      <c r="L39" s="260"/>
      <c r="M39" s="261"/>
      <c r="N39" s="267" t="s">
        <v>475</v>
      </c>
      <c r="O39" s="260"/>
      <c r="P39" s="261"/>
    </row>
    <row r="40" spans="1:16" x14ac:dyDescent="0.2">
      <c r="A40" s="267" t="s">
        <v>476</v>
      </c>
      <c r="B40" s="260"/>
      <c r="C40" s="261"/>
      <c r="E40" s="267" t="s">
        <v>124</v>
      </c>
      <c r="F40" s="260"/>
      <c r="G40" s="261"/>
      <c r="H40" s="195" t="s">
        <v>476</v>
      </c>
      <c r="I40" s="195" t="s">
        <v>477</v>
      </c>
      <c r="J40" s="151" t="s">
        <v>4</v>
      </c>
      <c r="K40" s="266" t="s">
        <v>478</v>
      </c>
      <c r="L40" s="260"/>
      <c r="M40" s="261"/>
      <c r="N40" s="267" t="s">
        <v>479</v>
      </c>
      <c r="O40" s="260"/>
      <c r="P40" s="261"/>
    </row>
    <row r="41" spans="1:16" x14ac:dyDescent="0.2">
      <c r="A41" s="267" t="s">
        <v>334</v>
      </c>
      <c r="B41" s="260"/>
      <c r="C41" s="261"/>
      <c r="E41" s="267" t="s">
        <v>124</v>
      </c>
      <c r="F41" s="260"/>
      <c r="G41" s="261"/>
      <c r="H41" s="195" t="s">
        <v>334</v>
      </c>
      <c r="I41" s="195" t="s">
        <v>480</v>
      </c>
      <c r="J41" s="151" t="s">
        <v>5</v>
      </c>
      <c r="K41" s="266" t="s">
        <v>481</v>
      </c>
      <c r="L41" s="260"/>
      <c r="M41" s="261"/>
      <c r="N41" s="267" t="s">
        <v>482</v>
      </c>
      <c r="O41" s="260"/>
      <c r="P41" s="261"/>
    </row>
    <row r="42" spans="1:16" x14ac:dyDescent="0.2">
      <c r="A42" s="267" t="s">
        <v>299</v>
      </c>
      <c r="B42" s="260"/>
      <c r="C42" s="261"/>
      <c r="E42" s="267" t="s">
        <v>124</v>
      </c>
      <c r="F42" s="260"/>
      <c r="G42" s="261"/>
      <c r="H42" s="195" t="s">
        <v>299</v>
      </c>
      <c r="I42" s="195" t="s">
        <v>483</v>
      </c>
      <c r="J42" s="151" t="s">
        <v>6</v>
      </c>
      <c r="K42" s="266" t="s">
        <v>484</v>
      </c>
      <c r="L42" s="260"/>
      <c r="M42" s="261"/>
      <c r="N42" s="267" t="s">
        <v>485</v>
      </c>
      <c r="O42" s="260"/>
      <c r="P42" s="261"/>
    </row>
    <row r="43" spans="1:16" x14ac:dyDescent="0.2">
      <c r="A43" s="267" t="s">
        <v>486</v>
      </c>
      <c r="B43" s="260"/>
      <c r="C43" s="261"/>
      <c r="E43" s="267" t="s">
        <v>124</v>
      </c>
      <c r="F43" s="260"/>
      <c r="G43" s="261"/>
      <c r="H43" s="195" t="s">
        <v>486</v>
      </c>
      <c r="I43" s="195" t="s">
        <v>487</v>
      </c>
      <c r="J43" s="151" t="s">
        <v>8</v>
      </c>
      <c r="K43" s="266" t="s">
        <v>488</v>
      </c>
      <c r="L43" s="260"/>
      <c r="M43" s="261"/>
      <c r="N43" s="267" t="s">
        <v>489</v>
      </c>
      <c r="O43" s="260"/>
      <c r="P43" s="261"/>
    </row>
    <row r="44" spans="1:16" x14ac:dyDescent="0.2">
      <c r="A44" s="267" t="s">
        <v>335</v>
      </c>
      <c r="B44" s="260"/>
      <c r="C44" s="261"/>
      <c r="E44" s="267" t="s">
        <v>124</v>
      </c>
      <c r="F44" s="260"/>
      <c r="G44" s="261"/>
      <c r="H44" s="195" t="s">
        <v>335</v>
      </c>
      <c r="I44" s="195" t="s">
        <v>490</v>
      </c>
      <c r="J44" s="151" t="s">
        <v>31</v>
      </c>
      <c r="K44" s="266" t="s">
        <v>491</v>
      </c>
      <c r="L44" s="260"/>
      <c r="M44" s="261"/>
      <c r="N44" s="267" t="s">
        <v>492</v>
      </c>
      <c r="O44" s="260"/>
      <c r="P44" s="261"/>
    </row>
    <row r="45" spans="1:16" x14ac:dyDescent="0.2">
      <c r="A45" s="267" t="s">
        <v>266</v>
      </c>
      <c r="B45" s="260"/>
      <c r="C45" s="261"/>
      <c r="E45" s="267" t="s">
        <v>124</v>
      </c>
      <c r="F45" s="260"/>
      <c r="G45" s="261"/>
      <c r="H45" s="195" t="s">
        <v>266</v>
      </c>
      <c r="I45" s="195" t="s">
        <v>124</v>
      </c>
      <c r="J45" s="151" t="s">
        <v>34</v>
      </c>
      <c r="K45" s="266" t="s">
        <v>493</v>
      </c>
      <c r="L45" s="260"/>
      <c r="M45" s="261"/>
      <c r="N45" s="267" t="s">
        <v>124</v>
      </c>
      <c r="O45" s="260"/>
      <c r="P45" s="261"/>
    </row>
    <row r="46" spans="1:16" x14ac:dyDescent="0.2">
      <c r="A46" s="267" t="s">
        <v>336</v>
      </c>
      <c r="B46" s="260"/>
      <c r="C46" s="261"/>
      <c r="E46" s="267" t="s">
        <v>124</v>
      </c>
      <c r="F46" s="260"/>
      <c r="G46" s="261"/>
      <c r="H46" s="195" t="s">
        <v>336</v>
      </c>
      <c r="I46" s="195" t="s">
        <v>386</v>
      </c>
      <c r="J46" s="151" t="s">
        <v>7</v>
      </c>
      <c r="K46" s="266" t="s">
        <v>494</v>
      </c>
      <c r="L46" s="260"/>
      <c r="M46" s="261"/>
      <c r="N46" s="267" t="s">
        <v>124</v>
      </c>
      <c r="O46" s="260"/>
      <c r="P46" s="261"/>
    </row>
    <row r="47" spans="1:16" x14ac:dyDescent="0.2">
      <c r="A47" s="259" t="s">
        <v>332</v>
      </c>
      <c r="B47" s="260"/>
      <c r="C47" s="261"/>
      <c r="E47" s="259" t="s">
        <v>124</v>
      </c>
      <c r="F47" s="260"/>
      <c r="G47" s="261"/>
      <c r="H47" s="193" t="s">
        <v>332</v>
      </c>
      <c r="I47" s="193" t="s">
        <v>495</v>
      </c>
      <c r="J47" s="152" t="s">
        <v>29</v>
      </c>
      <c r="K47" s="262" t="s">
        <v>191</v>
      </c>
      <c r="L47" s="260"/>
      <c r="M47" s="261"/>
      <c r="N47" s="259" t="s">
        <v>496</v>
      </c>
      <c r="O47" s="260"/>
      <c r="P47" s="261"/>
    </row>
    <row r="48" spans="1:16" x14ac:dyDescent="0.2">
      <c r="A48" s="267" t="s">
        <v>124</v>
      </c>
      <c r="B48" s="260"/>
      <c r="C48" s="261"/>
      <c r="E48" s="267" t="s">
        <v>124</v>
      </c>
      <c r="F48" s="260"/>
      <c r="G48" s="261"/>
      <c r="H48" s="195" t="s">
        <v>124</v>
      </c>
      <c r="I48" s="195" t="s">
        <v>497</v>
      </c>
      <c r="J48" s="151" t="s">
        <v>377</v>
      </c>
      <c r="K48" s="266" t="s">
        <v>426</v>
      </c>
      <c r="L48" s="260"/>
      <c r="M48" s="261"/>
      <c r="N48" s="267" t="s">
        <v>498</v>
      </c>
      <c r="O48" s="260"/>
      <c r="P48" s="261"/>
    </row>
    <row r="49" spans="1:16" x14ac:dyDescent="0.2">
      <c r="A49" s="267" t="s">
        <v>124</v>
      </c>
      <c r="B49" s="260"/>
      <c r="C49" s="261"/>
      <c r="E49" s="267" t="s">
        <v>124</v>
      </c>
      <c r="F49" s="260"/>
      <c r="G49" s="261"/>
      <c r="H49" s="195" t="s">
        <v>124</v>
      </c>
      <c r="I49" s="195" t="s">
        <v>499</v>
      </c>
      <c r="J49" s="151" t="s">
        <v>102</v>
      </c>
      <c r="K49" s="266" t="s">
        <v>500</v>
      </c>
      <c r="L49" s="260"/>
      <c r="M49" s="261"/>
      <c r="N49" s="267" t="s">
        <v>501</v>
      </c>
      <c r="O49" s="260"/>
      <c r="P49" s="261"/>
    </row>
    <row r="50" spans="1:16" x14ac:dyDescent="0.2">
      <c r="A50" s="267" t="s">
        <v>124</v>
      </c>
      <c r="B50" s="260"/>
      <c r="C50" s="261"/>
      <c r="E50" s="267" t="s">
        <v>124</v>
      </c>
      <c r="F50" s="260"/>
      <c r="G50" s="261"/>
      <c r="H50" s="195" t="s">
        <v>124</v>
      </c>
      <c r="I50" s="195" t="s">
        <v>502</v>
      </c>
      <c r="J50" s="151" t="s">
        <v>193</v>
      </c>
      <c r="K50" s="266" t="s">
        <v>438</v>
      </c>
      <c r="L50" s="260"/>
      <c r="M50" s="261"/>
      <c r="N50" s="267" t="s">
        <v>390</v>
      </c>
      <c r="O50" s="260"/>
      <c r="P50" s="261"/>
    </row>
    <row r="51" spans="1:16" x14ac:dyDescent="0.2">
      <c r="A51" s="267" t="s">
        <v>124</v>
      </c>
      <c r="B51" s="260"/>
      <c r="C51" s="261"/>
      <c r="E51" s="267" t="s">
        <v>124</v>
      </c>
      <c r="F51" s="260"/>
      <c r="G51" s="261"/>
      <c r="H51" s="195" t="s">
        <v>124</v>
      </c>
      <c r="I51" s="195" t="s">
        <v>373</v>
      </c>
      <c r="J51" s="151" t="s">
        <v>374</v>
      </c>
      <c r="K51" s="266" t="s">
        <v>446</v>
      </c>
      <c r="L51" s="260"/>
      <c r="M51" s="261"/>
      <c r="N51" s="267" t="s">
        <v>124</v>
      </c>
      <c r="O51" s="260"/>
      <c r="P51" s="261"/>
    </row>
    <row r="52" spans="1:16" x14ac:dyDescent="0.2">
      <c r="A52" s="267" t="s">
        <v>124</v>
      </c>
      <c r="B52" s="260"/>
      <c r="C52" s="261"/>
      <c r="E52" s="267" t="s">
        <v>124</v>
      </c>
      <c r="F52" s="260"/>
      <c r="G52" s="261"/>
      <c r="H52" s="195" t="s">
        <v>124</v>
      </c>
      <c r="I52" s="195" t="s">
        <v>503</v>
      </c>
      <c r="J52" s="151" t="s">
        <v>196</v>
      </c>
      <c r="K52" s="266" t="s">
        <v>448</v>
      </c>
      <c r="L52" s="260"/>
      <c r="M52" s="261"/>
      <c r="N52" s="267" t="s">
        <v>504</v>
      </c>
      <c r="O52" s="260"/>
      <c r="P52" s="261"/>
    </row>
    <row r="53" spans="1:16" x14ac:dyDescent="0.2">
      <c r="A53" s="267" t="s">
        <v>124</v>
      </c>
      <c r="B53" s="260"/>
      <c r="C53" s="261"/>
      <c r="E53" s="267" t="s">
        <v>124</v>
      </c>
      <c r="F53" s="260"/>
      <c r="G53" s="261"/>
      <c r="H53" s="195" t="s">
        <v>124</v>
      </c>
      <c r="I53" s="195" t="s">
        <v>391</v>
      </c>
      <c r="J53" s="151" t="s">
        <v>197</v>
      </c>
      <c r="K53" s="266" t="s">
        <v>451</v>
      </c>
      <c r="L53" s="260"/>
      <c r="M53" s="261"/>
      <c r="N53" s="267" t="s">
        <v>387</v>
      </c>
      <c r="O53" s="260"/>
      <c r="P53" s="261"/>
    </row>
    <row r="54" spans="1:16" x14ac:dyDescent="0.2">
      <c r="A54" s="267" t="s">
        <v>124</v>
      </c>
      <c r="B54" s="260"/>
      <c r="C54" s="261"/>
      <c r="E54" s="267" t="s">
        <v>124</v>
      </c>
      <c r="F54" s="260"/>
      <c r="G54" s="261"/>
      <c r="H54" s="195" t="s">
        <v>124</v>
      </c>
      <c r="I54" s="195" t="s">
        <v>376</v>
      </c>
      <c r="J54" s="151" t="s">
        <v>208</v>
      </c>
      <c r="K54" s="266" t="s">
        <v>505</v>
      </c>
      <c r="L54" s="260"/>
      <c r="M54" s="261"/>
      <c r="N54" s="267" t="s">
        <v>124</v>
      </c>
      <c r="O54" s="260"/>
      <c r="P54" s="261"/>
    </row>
    <row r="55" spans="1:16" x14ac:dyDescent="0.2">
      <c r="A55" s="267" t="s">
        <v>124</v>
      </c>
      <c r="B55" s="260"/>
      <c r="C55" s="261"/>
      <c r="E55" s="267" t="s">
        <v>124</v>
      </c>
      <c r="F55" s="260"/>
      <c r="G55" s="261"/>
      <c r="H55" s="195" t="s">
        <v>124</v>
      </c>
      <c r="I55" s="195" t="s">
        <v>453</v>
      </c>
      <c r="J55" s="151" t="s">
        <v>260</v>
      </c>
      <c r="K55" s="266" t="s">
        <v>454</v>
      </c>
      <c r="L55" s="260"/>
      <c r="M55" s="261"/>
      <c r="N55" s="267" t="s">
        <v>455</v>
      </c>
      <c r="O55" s="260"/>
      <c r="P55" s="261"/>
    </row>
    <row r="56" spans="1:16" x14ac:dyDescent="0.2">
      <c r="A56" s="267" t="s">
        <v>124</v>
      </c>
      <c r="B56" s="260"/>
      <c r="C56" s="261"/>
      <c r="E56" s="267" t="s">
        <v>124</v>
      </c>
      <c r="F56" s="260"/>
      <c r="G56" s="261"/>
      <c r="H56" s="195" t="s">
        <v>124</v>
      </c>
      <c r="I56" s="195" t="s">
        <v>393</v>
      </c>
      <c r="J56" s="151" t="s">
        <v>378</v>
      </c>
      <c r="K56" s="266" t="s">
        <v>457</v>
      </c>
      <c r="L56" s="260"/>
      <c r="M56" s="261"/>
      <c r="N56" s="267" t="s">
        <v>124</v>
      </c>
      <c r="O56" s="260"/>
      <c r="P56" s="261"/>
    </row>
    <row r="57" spans="1:16" x14ac:dyDescent="0.2">
      <c r="A57" s="267" t="s">
        <v>124</v>
      </c>
      <c r="B57" s="260"/>
      <c r="C57" s="261"/>
      <c r="E57" s="267" t="s">
        <v>124</v>
      </c>
      <c r="F57" s="260"/>
      <c r="G57" s="261"/>
      <c r="H57" s="195" t="s">
        <v>124</v>
      </c>
      <c r="I57" s="195" t="s">
        <v>318</v>
      </c>
      <c r="J57" s="151" t="s">
        <v>209</v>
      </c>
      <c r="K57" s="266" t="s">
        <v>506</v>
      </c>
      <c r="L57" s="260"/>
      <c r="M57" s="261"/>
      <c r="N57" s="267" t="s">
        <v>124</v>
      </c>
      <c r="O57" s="260"/>
      <c r="P57" s="261"/>
    </row>
    <row r="58" spans="1:16" x14ac:dyDescent="0.2">
      <c r="A58" s="267" t="s">
        <v>124</v>
      </c>
      <c r="B58" s="260"/>
      <c r="C58" s="261"/>
      <c r="E58" s="267" t="s">
        <v>124</v>
      </c>
      <c r="F58" s="260"/>
      <c r="G58" s="261"/>
      <c r="H58" s="195" t="s">
        <v>124</v>
      </c>
      <c r="I58" s="195" t="s">
        <v>507</v>
      </c>
      <c r="J58" s="151" t="s">
        <v>9</v>
      </c>
      <c r="K58" s="266" t="s">
        <v>458</v>
      </c>
      <c r="L58" s="260"/>
      <c r="M58" s="261"/>
      <c r="N58" s="267" t="s">
        <v>508</v>
      </c>
      <c r="O58" s="260"/>
      <c r="P58" s="261"/>
    </row>
    <row r="59" spans="1:16" x14ac:dyDescent="0.2">
      <c r="A59" s="267" t="s">
        <v>124</v>
      </c>
      <c r="B59" s="260"/>
      <c r="C59" s="261"/>
      <c r="E59" s="267" t="s">
        <v>124</v>
      </c>
      <c r="F59" s="260"/>
      <c r="G59" s="261"/>
      <c r="H59" s="195" t="s">
        <v>124</v>
      </c>
      <c r="I59" s="195" t="s">
        <v>509</v>
      </c>
      <c r="J59" s="151" t="s">
        <v>210</v>
      </c>
      <c r="K59" s="266" t="s">
        <v>510</v>
      </c>
      <c r="L59" s="260"/>
      <c r="M59" s="261"/>
      <c r="N59" s="267" t="s">
        <v>509</v>
      </c>
      <c r="O59" s="260"/>
      <c r="P59" s="261"/>
    </row>
    <row r="60" spans="1:16" x14ac:dyDescent="0.2">
      <c r="A60" s="259" t="s">
        <v>124</v>
      </c>
      <c r="B60" s="260"/>
      <c r="C60" s="261"/>
      <c r="E60" s="259" t="s">
        <v>124</v>
      </c>
      <c r="F60" s="260"/>
      <c r="G60" s="261"/>
      <c r="H60" s="193" t="s">
        <v>124</v>
      </c>
      <c r="I60" s="193" t="s">
        <v>511</v>
      </c>
      <c r="J60" s="152" t="s">
        <v>29</v>
      </c>
      <c r="K60" s="262" t="s">
        <v>191</v>
      </c>
      <c r="L60" s="260"/>
      <c r="M60" s="261"/>
      <c r="N60" s="259" t="s">
        <v>512</v>
      </c>
      <c r="O60" s="260"/>
      <c r="P60" s="261"/>
    </row>
    <row r="61" spans="1:16" ht="15" thickBot="1" x14ac:dyDescent="0.25">
      <c r="A61" s="258" t="s">
        <v>332</v>
      </c>
      <c r="B61" s="256"/>
      <c r="C61" s="257"/>
      <c r="E61" s="258" t="s">
        <v>124</v>
      </c>
      <c r="F61" s="256"/>
      <c r="G61" s="257"/>
      <c r="H61" s="194" t="s">
        <v>332</v>
      </c>
      <c r="I61" s="194" t="s">
        <v>513</v>
      </c>
      <c r="J61" s="154" t="s">
        <v>33</v>
      </c>
      <c r="K61" s="255" t="s">
        <v>191</v>
      </c>
      <c r="L61" s="256"/>
      <c r="M61" s="257"/>
      <c r="N61" s="258" t="s">
        <v>514</v>
      </c>
      <c r="O61" s="256"/>
      <c r="P61" s="257"/>
    </row>
    <row r="62" spans="1:16" ht="15" thickTop="1" x14ac:dyDescent="0.2">
      <c r="A62" s="259" t="s">
        <v>124</v>
      </c>
      <c r="B62" s="260"/>
      <c r="C62" s="261"/>
      <c r="E62" s="259" t="s">
        <v>124</v>
      </c>
      <c r="F62" s="260"/>
      <c r="G62" s="261"/>
      <c r="H62" s="193" t="s">
        <v>124</v>
      </c>
      <c r="I62" s="193" t="s">
        <v>515</v>
      </c>
      <c r="J62" s="152" t="s">
        <v>198</v>
      </c>
      <c r="K62" s="262" t="s">
        <v>191</v>
      </c>
      <c r="L62" s="260"/>
      <c r="M62" s="261"/>
      <c r="N62" s="259" t="s">
        <v>516</v>
      </c>
      <c r="O62" s="260"/>
      <c r="P62" s="261"/>
    </row>
    <row r="63" spans="1:16" x14ac:dyDescent="0.2">
      <c r="A63" s="263" t="s">
        <v>188</v>
      </c>
      <c r="B63" s="260"/>
      <c r="C63" s="260"/>
      <c r="E63" s="264" t="s">
        <v>188</v>
      </c>
      <c r="F63" s="260"/>
      <c r="G63" s="260"/>
      <c r="H63" s="192" t="s">
        <v>188</v>
      </c>
      <c r="I63" s="192" t="s">
        <v>517</v>
      </c>
      <c r="J63" s="193" t="s">
        <v>32</v>
      </c>
      <c r="K63" s="265" t="s">
        <v>188</v>
      </c>
      <c r="L63" s="260"/>
      <c r="M63" s="261"/>
      <c r="N63" s="259" t="s">
        <v>517</v>
      </c>
      <c r="O63" s="260"/>
      <c r="P63" s="261"/>
    </row>
    <row r="65" spans="2:12" x14ac:dyDescent="0.2">
      <c r="B65" s="252" t="s">
        <v>319</v>
      </c>
      <c r="C65" s="253"/>
    </row>
    <row r="67" spans="2:12" x14ac:dyDescent="0.2">
      <c r="C67" s="254" t="s">
        <v>320</v>
      </c>
      <c r="D67" s="253"/>
      <c r="E67" s="253"/>
      <c r="F67" s="253"/>
      <c r="G67" s="253"/>
      <c r="H67" s="253"/>
      <c r="I67" s="253"/>
      <c r="J67" s="253"/>
      <c r="K67" s="253"/>
      <c r="L67" s="253"/>
    </row>
    <row r="70" spans="2:12" s="225" customFormat="1" ht="20.25" customHeight="1" x14ac:dyDescent="0.45">
      <c r="B70" s="241" t="s">
        <v>751</v>
      </c>
      <c r="C70" s="242"/>
      <c r="D70" s="242"/>
      <c r="E70" s="242"/>
      <c r="F70" s="242"/>
      <c r="G70" s="242"/>
      <c r="H70" s="242"/>
      <c r="I70" s="242"/>
      <c r="J70" s="242"/>
    </row>
    <row r="71" spans="2:12" s="225" customFormat="1" ht="18" x14ac:dyDescent="0.45">
      <c r="B71" s="241" t="s">
        <v>752</v>
      </c>
      <c r="C71" s="241"/>
      <c r="D71" s="241"/>
      <c r="E71" s="241"/>
      <c r="F71" s="241"/>
      <c r="G71" s="241"/>
      <c r="H71" s="241"/>
      <c r="I71" s="241"/>
      <c r="J71" s="241"/>
    </row>
    <row r="72" spans="2:12" s="225" customFormat="1" ht="18" x14ac:dyDescent="0.45">
      <c r="B72" s="243" t="s">
        <v>756</v>
      </c>
      <c r="C72" s="243"/>
      <c r="D72" s="243"/>
      <c r="E72" s="243"/>
      <c r="F72" s="243"/>
      <c r="G72" s="243"/>
      <c r="H72" s="243"/>
      <c r="I72" s="243"/>
      <c r="J72" s="243"/>
    </row>
    <row r="73" spans="2:12" s="225" customFormat="1" x14ac:dyDescent="0.2"/>
  </sheetData>
  <mergeCells count="245">
    <mergeCell ref="K4:M4"/>
    <mergeCell ref="N4:P4"/>
    <mergeCell ref="A1:E1"/>
    <mergeCell ref="G2:K2"/>
    <mergeCell ref="G1:K1"/>
    <mergeCell ref="G3:K3"/>
    <mergeCell ref="A4:I4"/>
    <mergeCell ref="A13:C13"/>
    <mergeCell ref="E13:G13"/>
    <mergeCell ref="K13:M13"/>
    <mergeCell ref="A12:C12"/>
    <mergeCell ref="N13:P13"/>
    <mergeCell ref="K12:M12"/>
    <mergeCell ref="N12:P12"/>
    <mergeCell ref="E6:G6"/>
    <mergeCell ref="K6:M6"/>
    <mergeCell ref="N6:P6"/>
    <mergeCell ref="A7:C7"/>
    <mergeCell ref="E7:G7"/>
    <mergeCell ref="K7:M7"/>
    <mergeCell ref="N7:P7"/>
    <mergeCell ref="A8:C8"/>
    <mergeCell ref="E12:G12"/>
    <mergeCell ref="K9:M9"/>
    <mergeCell ref="N9:P9"/>
    <mergeCell ref="A10:C10"/>
    <mergeCell ref="E11:G11"/>
    <mergeCell ref="K5:M5"/>
    <mergeCell ref="K10:M10"/>
    <mergeCell ref="E10:G10"/>
    <mergeCell ref="E8:G8"/>
    <mergeCell ref="K8:M8"/>
    <mergeCell ref="N8:P8"/>
    <mergeCell ref="A9:C9"/>
    <mergeCell ref="E9:G9"/>
    <mergeCell ref="A11:C11"/>
    <mergeCell ref="N10:P10"/>
    <mergeCell ref="K11:M11"/>
    <mergeCell ref="N11:P11"/>
    <mergeCell ref="N5:P5"/>
    <mergeCell ref="A6:C6"/>
    <mergeCell ref="A5:C5"/>
    <mergeCell ref="E5:G5"/>
    <mergeCell ref="N19:P19"/>
    <mergeCell ref="K14:M14"/>
    <mergeCell ref="N14:P14"/>
    <mergeCell ref="N18:P18"/>
    <mergeCell ref="K18:M18"/>
    <mergeCell ref="A18:C18"/>
    <mergeCell ref="E18:G18"/>
    <mergeCell ref="A15:C15"/>
    <mergeCell ref="E15:G15"/>
    <mergeCell ref="K15:M15"/>
    <mergeCell ref="A14:C14"/>
    <mergeCell ref="E14:G14"/>
    <mergeCell ref="A19:C19"/>
    <mergeCell ref="E19:G19"/>
    <mergeCell ref="K19:M19"/>
    <mergeCell ref="N15:P15"/>
    <mergeCell ref="A16:C16"/>
    <mergeCell ref="E16:G16"/>
    <mergeCell ref="K16:M16"/>
    <mergeCell ref="N16:P16"/>
    <mergeCell ref="A17:C17"/>
    <mergeCell ref="E17:G17"/>
    <mergeCell ref="K17:M17"/>
    <mergeCell ref="N17:P17"/>
    <mergeCell ref="A26:C26"/>
    <mergeCell ref="E26:G26"/>
    <mergeCell ref="K26:M26"/>
    <mergeCell ref="N26:P26"/>
    <mergeCell ref="E28:G28"/>
    <mergeCell ref="K28:M28"/>
    <mergeCell ref="N28:P28"/>
    <mergeCell ref="E20:G20"/>
    <mergeCell ref="K20:M20"/>
    <mergeCell ref="N20:P20"/>
    <mergeCell ref="K27:M27"/>
    <mergeCell ref="N27:P27"/>
    <mergeCell ref="A22:C22"/>
    <mergeCell ref="E22:G22"/>
    <mergeCell ref="K22:M22"/>
    <mergeCell ref="N22:P22"/>
    <mergeCell ref="A20:C20"/>
    <mergeCell ref="A21:C21"/>
    <mergeCell ref="E21:G21"/>
    <mergeCell ref="K21:M21"/>
    <mergeCell ref="N21:P21"/>
    <mergeCell ref="A23:C23"/>
    <mergeCell ref="E23:G23"/>
    <mergeCell ref="K23:M23"/>
    <mergeCell ref="N23:P23"/>
    <mergeCell ref="A24:C24"/>
    <mergeCell ref="E24:G24"/>
    <mergeCell ref="K24:M24"/>
    <mergeCell ref="N24:P24"/>
    <mergeCell ref="A25:C25"/>
    <mergeCell ref="E25:G25"/>
    <mergeCell ref="K25:M25"/>
    <mergeCell ref="N25:P25"/>
    <mergeCell ref="A29:C29"/>
    <mergeCell ref="A27:C27"/>
    <mergeCell ref="E27:G27"/>
    <mergeCell ref="E29:G29"/>
    <mergeCell ref="A28:C28"/>
    <mergeCell ref="E33:G33"/>
    <mergeCell ref="K33:M33"/>
    <mergeCell ref="N33:P33"/>
    <mergeCell ref="K29:M29"/>
    <mergeCell ref="N29:P29"/>
    <mergeCell ref="A30:C30"/>
    <mergeCell ref="E30:G30"/>
    <mergeCell ref="K30:M30"/>
    <mergeCell ref="N30:P30"/>
    <mergeCell ref="A31:C31"/>
    <mergeCell ref="E31:G31"/>
    <mergeCell ref="N32:P32"/>
    <mergeCell ref="A33:C33"/>
    <mergeCell ref="K31:M31"/>
    <mergeCell ref="N31:P31"/>
    <mergeCell ref="A32:C32"/>
    <mergeCell ref="E32:G32"/>
    <mergeCell ref="K32:M32"/>
    <mergeCell ref="A35:C35"/>
    <mergeCell ref="E35:G35"/>
    <mergeCell ref="K35:M35"/>
    <mergeCell ref="N35:P35"/>
    <mergeCell ref="A36:C36"/>
    <mergeCell ref="E36:G36"/>
    <mergeCell ref="K36:M36"/>
    <mergeCell ref="N36:P36"/>
    <mergeCell ref="A34:C34"/>
    <mergeCell ref="E34:G34"/>
    <mergeCell ref="K34:M34"/>
    <mergeCell ref="N34:P34"/>
    <mergeCell ref="A40:C40"/>
    <mergeCell ref="E40:G40"/>
    <mergeCell ref="K40:M40"/>
    <mergeCell ref="N40:P40"/>
    <mergeCell ref="A39:C39"/>
    <mergeCell ref="E39:G39"/>
    <mergeCell ref="K39:M39"/>
    <mergeCell ref="N39:P39"/>
    <mergeCell ref="E37:G37"/>
    <mergeCell ref="K37:M37"/>
    <mergeCell ref="N37:P37"/>
    <mergeCell ref="A38:C38"/>
    <mergeCell ref="E38:G38"/>
    <mergeCell ref="K38:M38"/>
    <mergeCell ref="N38:P38"/>
    <mergeCell ref="A37:C37"/>
    <mergeCell ref="A41:C41"/>
    <mergeCell ref="E41:G41"/>
    <mergeCell ref="K41:M41"/>
    <mergeCell ref="N41:P41"/>
    <mergeCell ref="A42:C42"/>
    <mergeCell ref="E42:G42"/>
    <mergeCell ref="K42:M42"/>
    <mergeCell ref="N42:P42"/>
    <mergeCell ref="A43:C43"/>
    <mergeCell ref="E43:G43"/>
    <mergeCell ref="K43:M43"/>
    <mergeCell ref="N43:P43"/>
    <mergeCell ref="N48:P48"/>
    <mergeCell ref="E46:G46"/>
    <mergeCell ref="K46:M46"/>
    <mergeCell ref="N46:P46"/>
    <mergeCell ref="A44:C44"/>
    <mergeCell ref="E44:G44"/>
    <mergeCell ref="K44:M44"/>
    <mergeCell ref="N44:P44"/>
    <mergeCell ref="A45:C45"/>
    <mergeCell ref="E45:G45"/>
    <mergeCell ref="K45:M45"/>
    <mergeCell ref="N45:P45"/>
    <mergeCell ref="A46:C46"/>
    <mergeCell ref="A47:C47"/>
    <mergeCell ref="E47:G47"/>
    <mergeCell ref="K47:M47"/>
    <mergeCell ref="N47:P47"/>
    <mergeCell ref="A48:C48"/>
    <mergeCell ref="E48:G48"/>
    <mergeCell ref="K48:M48"/>
    <mergeCell ref="A51:C51"/>
    <mergeCell ref="E51:G51"/>
    <mergeCell ref="K51:M51"/>
    <mergeCell ref="N51:P51"/>
    <mergeCell ref="A52:C52"/>
    <mergeCell ref="E52:G52"/>
    <mergeCell ref="K52:M52"/>
    <mergeCell ref="N52:P52"/>
    <mergeCell ref="A49:C49"/>
    <mergeCell ref="E49:G49"/>
    <mergeCell ref="K49:M49"/>
    <mergeCell ref="N49:P49"/>
    <mergeCell ref="A50:C50"/>
    <mergeCell ref="E50:G50"/>
    <mergeCell ref="K50:M50"/>
    <mergeCell ref="N50:P50"/>
    <mergeCell ref="A60:C60"/>
    <mergeCell ref="E60:G60"/>
    <mergeCell ref="K60:M60"/>
    <mergeCell ref="N60:P60"/>
    <mergeCell ref="A61:C61"/>
    <mergeCell ref="E61:G61"/>
    <mergeCell ref="N53:P53"/>
    <mergeCell ref="A54:C54"/>
    <mergeCell ref="E54:G54"/>
    <mergeCell ref="K54:M54"/>
    <mergeCell ref="N54:P54"/>
    <mergeCell ref="A55:C55"/>
    <mergeCell ref="E55:G55"/>
    <mergeCell ref="K55:M55"/>
    <mergeCell ref="N55:P55"/>
    <mergeCell ref="A53:C53"/>
    <mergeCell ref="E53:G53"/>
    <mergeCell ref="K53:M53"/>
    <mergeCell ref="A59:C59"/>
    <mergeCell ref="E59:G59"/>
    <mergeCell ref="K59:M59"/>
    <mergeCell ref="N59:P59"/>
    <mergeCell ref="A56:C56"/>
    <mergeCell ref="E56:G56"/>
    <mergeCell ref="K56:M56"/>
    <mergeCell ref="N56:P56"/>
    <mergeCell ref="A57:C57"/>
    <mergeCell ref="E57:G57"/>
    <mergeCell ref="K57:M57"/>
    <mergeCell ref="N57:P57"/>
    <mergeCell ref="A58:C58"/>
    <mergeCell ref="E58:G58"/>
    <mergeCell ref="K58:M58"/>
    <mergeCell ref="N58:P58"/>
    <mergeCell ref="B65:C65"/>
    <mergeCell ref="C67:L67"/>
    <mergeCell ref="K61:M61"/>
    <mergeCell ref="N61:P61"/>
    <mergeCell ref="A62:C62"/>
    <mergeCell ref="E62:G62"/>
    <mergeCell ref="K62:M62"/>
    <mergeCell ref="N62:P62"/>
    <mergeCell ref="A63:C63"/>
    <mergeCell ref="E63:G63"/>
    <mergeCell ref="K63:M63"/>
    <mergeCell ref="N63:P63"/>
  </mergeCells>
  <pageMargins left="0.43307086614173229" right="3.937007874015748E-2" top="0.15748031496062992" bottom="0.19685039370078741" header="0.31496062992125984" footer="0.31496062992125984"/>
  <pageSetup paperSize="9" scale="79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1"/>
  <sheetViews>
    <sheetView topLeftCell="A4" zoomScaleNormal="100" workbookViewId="0">
      <selection activeCell="F18" sqref="F18:H18"/>
    </sheetView>
  </sheetViews>
  <sheetFormatPr defaultRowHeight="19.5" customHeight="1" x14ac:dyDescent="0.2"/>
  <cols>
    <col min="1" max="1" width="0.7109375" style="191" customWidth="1"/>
    <col min="2" max="2" width="16.85546875" style="191" customWidth="1"/>
    <col min="3" max="3" width="5.5703125" style="191" customWidth="1"/>
    <col min="4" max="4" width="10" style="191" customWidth="1"/>
    <col min="5" max="5" width="0.42578125" style="191" customWidth="1"/>
    <col min="6" max="6" width="20.28515625" style="191" customWidth="1"/>
    <col min="7" max="7" width="0.85546875" style="191" customWidth="1"/>
    <col min="8" max="8" width="3.7109375" style="191" customWidth="1"/>
    <col min="9" max="9" width="0.5703125" style="191" customWidth="1"/>
    <col min="10" max="10" width="16.7109375" style="191" customWidth="1"/>
    <col min="11" max="11" width="0" style="191" hidden="1" customWidth="1"/>
    <col min="12" max="12" width="19.7109375" style="191" customWidth="1"/>
    <col min="13" max="13" width="14" style="191" customWidth="1"/>
    <col min="14" max="14" width="5.85546875" style="191" customWidth="1"/>
    <col min="15" max="15" width="19.7109375" style="191" customWidth="1"/>
    <col min="16" max="16" width="13.140625" style="191" customWidth="1"/>
    <col min="17" max="17" width="6.5703125" style="191" customWidth="1"/>
    <col min="18" max="18" width="9.140625" style="191" customWidth="1"/>
    <col min="19" max="19" width="0.28515625" style="191" customWidth="1"/>
    <col min="20" max="20" width="10.28515625" style="191" customWidth="1"/>
    <col min="21" max="32" width="19.7109375" style="191" customWidth="1"/>
    <col min="33" max="16384" width="9.140625" style="191"/>
  </cols>
  <sheetData>
    <row r="1" spans="1:32" ht="19.5" customHeight="1" x14ac:dyDescent="0.2">
      <c r="A1" s="327" t="s">
        <v>183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  <c r="AE1" s="327"/>
      <c r="AF1" s="327"/>
    </row>
    <row r="2" spans="1:32" ht="19.5" customHeight="1" x14ac:dyDescent="0.2">
      <c r="A2" s="327" t="s">
        <v>269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  <c r="AE2" s="327"/>
      <c r="AF2" s="327"/>
    </row>
    <row r="3" spans="1:32" ht="19.5" customHeight="1" x14ac:dyDescent="0.2">
      <c r="A3" s="361" t="s">
        <v>634</v>
      </c>
      <c r="B3" s="361"/>
      <c r="C3" s="361"/>
      <c r="D3" s="361"/>
      <c r="E3" s="361"/>
      <c r="F3" s="361"/>
      <c r="G3" s="361"/>
      <c r="H3" s="361"/>
      <c r="I3" s="361"/>
      <c r="J3" s="361"/>
      <c r="K3" s="361"/>
      <c r="L3" s="361"/>
      <c r="M3" s="361"/>
      <c r="N3" s="361"/>
      <c r="O3" s="361"/>
      <c r="P3" s="361"/>
      <c r="Q3" s="361"/>
      <c r="R3" s="361"/>
      <c r="S3" s="361"/>
      <c r="T3" s="361"/>
      <c r="U3" s="361"/>
      <c r="V3" s="361"/>
      <c r="W3" s="361"/>
      <c r="X3" s="361"/>
      <c r="Y3" s="361"/>
      <c r="Z3" s="361"/>
      <c r="AA3" s="361"/>
      <c r="AB3" s="361"/>
      <c r="AC3" s="361"/>
      <c r="AD3" s="361"/>
      <c r="AE3" s="361"/>
      <c r="AF3" s="361"/>
    </row>
    <row r="4" spans="1:32" ht="19.5" customHeight="1" x14ac:dyDescent="0.2">
      <c r="A4" s="178"/>
      <c r="B4" s="179"/>
      <c r="C4" s="179"/>
      <c r="D4" s="179"/>
      <c r="E4" s="179"/>
      <c r="F4" s="179"/>
      <c r="G4" s="179"/>
      <c r="H4" s="179"/>
      <c r="I4" s="179"/>
      <c r="J4" s="227" t="s">
        <v>236</v>
      </c>
      <c r="L4" s="340" t="s">
        <v>106</v>
      </c>
      <c r="M4" s="276"/>
      <c r="N4" s="277"/>
      <c r="O4" s="340" t="s">
        <v>107</v>
      </c>
      <c r="P4" s="276"/>
      <c r="Q4" s="277"/>
      <c r="R4" s="340" t="s">
        <v>108</v>
      </c>
      <c r="S4" s="276"/>
      <c r="T4" s="276"/>
      <c r="U4" s="277"/>
      <c r="V4" s="340" t="s">
        <v>150</v>
      </c>
      <c r="W4" s="340" t="s">
        <v>151</v>
      </c>
      <c r="X4" s="340" t="s">
        <v>109</v>
      </c>
      <c r="Y4" s="277"/>
      <c r="Z4" s="340" t="s">
        <v>152</v>
      </c>
      <c r="AA4" s="340" t="s">
        <v>110</v>
      </c>
      <c r="AB4" s="277"/>
      <c r="AC4" s="340" t="s">
        <v>153</v>
      </c>
      <c r="AD4" s="340" t="s">
        <v>111</v>
      </c>
      <c r="AE4" s="340" t="s">
        <v>112</v>
      </c>
      <c r="AF4" s="274" t="s">
        <v>29</v>
      </c>
    </row>
    <row r="5" spans="1:32" ht="17.25" customHeight="1" x14ac:dyDescent="0.2">
      <c r="A5" s="212"/>
      <c r="B5" s="211"/>
      <c r="C5" s="211"/>
      <c r="D5" s="211"/>
      <c r="E5" s="211"/>
      <c r="F5" s="211"/>
      <c r="G5" s="211"/>
      <c r="H5" s="211"/>
      <c r="I5" s="211"/>
      <c r="J5" s="215"/>
      <c r="L5" s="351"/>
      <c r="M5" s="353"/>
      <c r="N5" s="352"/>
      <c r="O5" s="351"/>
      <c r="P5" s="353"/>
      <c r="Q5" s="352"/>
      <c r="R5" s="351"/>
      <c r="S5" s="353"/>
      <c r="T5" s="353"/>
      <c r="U5" s="352"/>
      <c r="V5" s="341"/>
      <c r="W5" s="341"/>
      <c r="X5" s="351"/>
      <c r="Y5" s="352"/>
      <c r="Z5" s="341"/>
      <c r="AA5" s="351"/>
      <c r="AB5" s="352"/>
      <c r="AC5" s="341"/>
      <c r="AD5" s="341"/>
      <c r="AE5" s="341"/>
      <c r="AF5" s="342"/>
    </row>
    <row r="6" spans="1:32" ht="16.5" customHeight="1" x14ac:dyDescent="0.2">
      <c r="A6" s="212"/>
      <c r="B6" s="211"/>
      <c r="C6" s="211"/>
      <c r="D6" s="211"/>
      <c r="E6" s="211"/>
      <c r="F6" s="211"/>
      <c r="G6" s="211"/>
      <c r="H6" s="211"/>
      <c r="I6" s="211"/>
      <c r="J6" s="215"/>
      <c r="L6" s="346" t="s">
        <v>229</v>
      </c>
      <c r="M6" s="347"/>
      <c r="N6" s="348"/>
      <c r="O6" s="346" t="s">
        <v>230</v>
      </c>
      <c r="P6" s="347"/>
      <c r="Q6" s="348"/>
      <c r="R6" s="346" t="s">
        <v>231</v>
      </c>
      <c r="S6" s="347"/>
      <c r="T6" s="347"/>
      <c r="U6" s="348"/>
      <c r="V6" s="210" t="s">
        <v>252</v>
      </c>
      <c r="W6" s="210" t="s">
        <v>253</v>
      </c>
      <c r="X6" s="346" t="s">
        <v>232</v>
      </c>
      <c r="Y6" s="348"/>
      <c r="Z6" s="210" t="s">
        <v>254</v>
      </c>
      <c r="AA6" s="346" t="s">
        <v>233</v>
      </c>
      <c r="AB6" s="348"/>
      <c r="AC6" s="210" t="s">
        <v>255</v>
      </c>
      <c r="AD6" s="210" t="s">
        <v>234</v>
      </c>
      <c r="AE6" s="210" t="s">
        <v>235</v>
      </c>
      <c r="AF6" s="342"/>
    </row>
    <row r="7" spans="1:32" ht="19.5" customHeight="1" x14ac:dyDescent="0.2">
      <c r="A7" s="212"/>
      <c r="B7" s="211"/>
      <c r="C7" s="211"/>
      <c r="D7" s="211"/>
      <c r="E7" s="211"/>
      <c r="F7" s="211"/>
      <c r="G7" s="211"/>
      <c r="H7" s="211"/>
      <c r="I7" s="211"/>
      <c r="J7" s="215"/>
      <c r="L7" s="349" t="s">
        <v>113</v>
      </c>
      <c r="M7" s="349" t="s">
        <v>114</v>
      </c>
      <c r="N7" s="277"/>
      <c r="O7" s="349" t="s">
        <v>115</v>
      </c>
      <c r="P7" s="349" t="s">
        <v>116</v>
      </c>
      <c r="Q7" s="277"/>
      <c r="R7" s="349" t="s">
        <v>117</v>
      </c>
      <c r="S7" s="276"/>
      <c r="T7" s="277"/>
      <c r="U7" s="349" t="s">
        <v>118</v>
      </c>
      <c r="V7" s="349" t="s">
        <v>359</v>
      </c>
      <c r="W7" s="349" t="s">
        <v>154</v>
      </c>
      <c r="X7" s="349" t="s">
        <v>119</v>
      </c>
      <c r="Y7" s="349" t="s">
        <v>120</v>
      </c>
      <c r="Z7" s="349" t="s">
        <v>155</v>
      </c>
      <c r="AA7" s="349" t="s">
        <v>121</v>
      </c>
      <c r="AB7" s="349" t="s">
        <v>156</v>
      </c>
      <c r="AC7" s="349" t="s">
        <v>157</v>
      </c>
      <c r="AD7" s="349" t="s">
        <v>122</v>
      </c>
      <c r="AE7" s="349" t="s">
        <v>2</v>
      </c>
      <c r="AF7" s="342"/>
    </row>
    <row r="8" spans="1:32" ht="16.5" customHeight="1" x14ac:dyDescent="0.2">
      <c r="A8" s="354" t="s">
        <v>237</v>
      </c>
      <c r="B8" s="345"/>
      <c r="C8" s="345"/>
      <c r="D8" s="211"/>
      <c r="E8" s="211"/>
      <c r="F8" s="211"/>
      <c r="G8" s="211"/>
      <c r="H8" s="211"/>
      <c r="I8" s="211"/>
      <c r="J8" s="215"/>
      <c r="L8" s="341"/>
      <c r="M8" s="351"/>
      <c r="N8" s="352"/>
      <c r="O8" s="341"/>
      <c r="P8" s="351"/>
      <c r="Q8" s="352"/>
      <c r="R8" s="351"/>
      <c r="S8" s="353"/>
      <c r="T8" s="352"/>
      <c r="U8" s="341"/>
      <c r="V8" s="341"/>
      <c r="W8" s="341"/>
      <c r="X8" s="341"/>
      <c r="Y8" s="341"/>
      <c r="Z8" s="341"/>
      <c r="AA8" s="341"/>
      <c r="AB8" s="341"/>
      <c r="AC8" s="341"/>
      <c r="AD8" s="341"/>
      <c r="AE8" s="341"/>
      <c r="AF8" s="342"/>
    </row>
    <row r="9" spans="1:32" ht="19.5" customHeight="1" x14ac:dyDescent="0.2">
      <c r="A9" s="368"/>
      <c r="B9" s="369"/>
      <c r="C9" s="369"/>
      <c r="D9" s="219"/>
      <c r="E9" s="219"/>
      <c r="F9" s="219"/>
      <c r="G9" s="219"/>
      <c r="H9" s="219"/>
      <c r="I9" s="219"/>
      <c r="J9" s="181"/>
      <c r="L9" s="207" t="s">
        <v>238</v>
      </c>
      <c r="M9" s="355" t="s">
        <v>239</v>
      </c>
      <c r="N9" s="348"/>
      <c r="O9" s="207" t="s">
        <v>240</v>
      </c>
      <c r="P9" s="355" t="s">
        <v>241</v>
      </c>
      <c r="Q9" s="348"/>
      <c r="R9" s="355" t="s">
        <v>242</v>
      </c>
      <c r="S9" s="347"/>
      <c r="T9" s="348"/>
      <c r="U9" s="207" t="s">
        <v>243</v>
      </c>
      <c r="V9" s="207" t="s">
        <v>360</v>
      </c>
      <c r="W9" s="207" t="s">
        <v>256</v>
      </c>
      <c r="X9" s="207" t="s">
        <v>244</v>
      </c>
      <c r="Y9" s="207" t="s">
        <v>245</v>
      </c>
      <c r="Z9" s="207" t="s">
        <v>257</v>
      </c>
      <c r="AA9" s="207" t="s">
        <v>258</v>
      </c>
      <c r="AB9" s="207" t="s">
        <v>246</v>
      </c>
      <c r="AC9" s="207" t="s">
        <v>259</v>
      </c>
      <c r="AD9" s="207" t="s">
        <v>247</v>
      </c>
      <c r="AE9" s="207" t="s">
        <v>248</v>
      </c>
      <c r="AF9" s="343"/>
    </row>
    <row r="11" spans="1:32" ht="19.5" customHeight="1" x14ac:dyDescent="0.2">
      <c r="A11" s="329" t="s">
        <v>188</v>
      </c>
      <c r="B11" s="332" t="s">
        <v>48</v>
      </c>
      <c r="C11" s="334" t="s">
        <v>581</v>
      </c>
      <c r="D11" s="277"/>
      <c r="E11" s="183" t="s">
        <v>188</v>
      </c>
      <c r="F11" s="357" t="s">
        <v>128</v>
      </c>
      <c r="G11" s="260"/>
      <c r="H11" s="358"/>
      <c r="I11" s="335" t="s">
        <v>582</v>
      </c>
      <c r="J11" s="261"/>
      <c r="L11" s="217">
        <v>214200</v>
      </c>
      <c r="M11" s="366">
        <v>0</v>
      </c>
      <c r="N11" s="261"/>
      <c r="O11" s="217">
        <v>0</v>
      </c>
      <c r="P11" s="366">
        <v>0</v>
      </c>
      <c r="Q11" s="261"/>
      <c r="R11" s="366">
        <v>0</v>
      </c>
      <c r="S11" s="260"/>
      <c r="T11" s="261"/>
      <c r="U11" s="217">
        <v>0</v>
      </c>
      <c r="V11" s="217">
        <v>0</v>
      </c>
      <c r="W11" s="217">
        <v>0</v>
      </c>
      <c r="X11" s="217">
        <v>0</v>
      </c>
      <c r="Y11" s="217">
        <v>0</v>
      </c>
      <c r="Z11" s="217">
        <v>0</v>
      </c>
      <c r="AA11" s="217">
        <v>0</v>
      </c>
      <c r="AB11" s="217">
        <v>0</v>
      </c>
      <c r="AC11" s="217">
        <v>0</v>
      </c>
      <c r="AD11" s="217">
        <v>0</v>
      </c>
      <c r="AE11" s="217">
        <v>0</v>
      </c>
      <c r="AF11" s="217">
        <v>214200</v>
      </c>
    </row>
    <row r="12" spans="1:32" ht="19.5" customHeight="1" x14ac:dyDescent="0.2">
      <c r="A12" s="330"/>
      <c r="B12" s="338"/>
      <c r="C12" s="253"/>
      <c r="D12" s="339"/>
      <c r="E12" s="183" t="s">
        <v>188</v>
      </c>
      <c r="F12" s="357" t="s">
        <v>129</v>
      </c>
      <c r="G12" s="260"/>
      <c r="H12" s="358"/>
      <c r="I12" s="335" t="s">
        <v>583</v>
      </c>
      <c r="J12" s="261"/>
      <c r="L12" s="217">
        <v>17550</v>
      </c>
      <c r="M12" s="366">
        <v>0</v>
      </c>
      <c r="N12" s="261"/>
      <c r="O12" s="217">
        <v>0</v>
      </c>
      <c r="P12" s="366">
        <v>0</v>
      </c>
      <c r="Q12" s="261"/>
      <c r="R12" s="366">
        <v>0</v>
      </c>
      <c r="S12" s="260"/>
      <c r="T12" s="261"/>
      <c r="U12" s="217">
        <v>0</v>
      </c>
      <c r="V12" s="217">
        <v>0</v>
      </c>
      <c r="W12" s="217">
        <v>0</v>
      </c>
      <c r="X12" s="217">
        <v>0</v>
      </c>
      <c r="Y12" s="217">
        <v>0</v>
      </c>
      <c r="Z12" s="217">
        <v>0</v>
      </c>
      <c r="AA12" s="217">
        <v>0</v>
      </c>
      <c r="AB12" s="217">
        <v>0</v>
      </c>
      <c r="AC12" s="217">
        <v>0</v>
      </c>
      <c r="AD12" s="217">
        <v>0</v>
      </c>
      <c r="AE12" s="217">
        <v>0</v>
      </c>
      <c r="AF12" s="217">
        <v>17550</v>
      </c>
    </row>
    <row r="13" spans="1:32" ht="19.5" customHeight="1" x14ac:dyDescent="0.2">
      <c r="A13" s="330"/>
      <c r="B13" s="338"/>
      <c r="C13" s="253"/>
      <c r="D13" s="339"/>
      <c r="E13" s="183" t="s">
        <v>188</v>
      </c>
      <c r="F13" s="357" t="s">
        <v>130</v>
      </c>
      <c r="G13" s="260"/>
      <c r="H13" s="358"/>
      <c r="I13" s="335" t="s">
        <v>584</v>
      </c>
      <c r="J13" s="261"/>
      <c r="L13" s="217">
        <v>17550</v>
      </c>
      <c r="M13" s="366">
        <v>0</v>
      </c>
      <c r="N13" s="261"/>
      <c r="O13" s="217">
        <v>0</v>
      </c>
      <c r="P13" s="366">
        <v>0</v>
      </c>
      <c r="Q13" s="261"/>
      <c r="R13" s="366">
        <v>0</v>
      </c>
      <c r="S13" s="260"/>
      <c r="T13" s="261"/>
      <c r="U13" s="217">
        <v>0</v>
      </c>
      <c r="V13" s="217">
        <v>0</v>
      </c>
      <c r="W13" s="217">
        <v>0</v>
      </c>
      <c r="X13" s="217">
        <v>0</v>
      </c>
      <c r="Y13" s="217">
        <v>0</v>
      </c>
      <c r="Z13" s="217">
        <v>0</v>
      </c>
      <c r="AA13" s="217">
        <v>0</v>
      </c>
      <c r="AB13" s="217">
        <v>0</v>
      </c>
      <c r="AC13" s="217">
        <v>0</v>
      </c>
      <c r="AD13" s="217">
        <v>0</v>
      </c>
      <c r="AE13" s="217">
        <v>0</v>
      </c>
      <c r="AF13" s="217">
        <v>17550</v>
      </c>
    </row>
    <row r="14" spans="1:32" ht="19.5" customHeight="1" x14ac:dyDescent="0.2">
      <c r="A14" s="330"/>
      <c r="B14" s="338"/>
      <c r="C14" s="253"/>
      <c r="D14" s="339"/>
      <c r="E14" s="183" t="s">
        <v>188</v>
      </c>
      <c r="F14" s="357" t="s">
        <v>131</v>
      </c>
      <c r="G14" s="260"/>
      <c r="H14" s="358"/>
      <c r="I14" s="335" t="s">
        <v>585</v>
      </c>
      <c r="J14" s="261"/>
      <c r="L14" s="217">
        <v>36000</v>
      </c>
      <c r="M14" s="366">
        <v>0</v>
      </c>
      <c r="N14" s="261"/>
      <c r="O14" s="217">
        <v>0</v>
      </c>
      <c r="P14" s="366">
        <v>0</v>
      </c>
      <c r="Q14" s="261"/>
      <c r="R14" s="366">
        <v>0</v>
      </c>
      <c r="S14" s="260"/>
      <c r="T14" s="261"/>
      <c r="U14" s="217">
        <v>0</v>
      </c>
      <c r="V14" s="217">
        <v>0</v>
      </c>
      <c r="W14" s="217">
        <v>0</v>
      </c>
      <c r="X14" s="217">
        <v>0</v>
      </c>
      <c r="Y14" s="217">
        <v>0</v>
      </c>
      <c r="Z14" s="217">
        <v>0</v>
      </c>
      <c r="AA14" s="217">
        <v>0</v>
      </c>
      <c r="AB14" s="217">
        <v>0</v>
      </c>
      <c r="AC14" s="217">
        <v>0</v>
      </c>
      <c r="AD14" s="217">
        <v>0</v>
      </c>
      <c r="AE14" s="217">
        <v>0</v>
      </c>
      <c r="AF14" s="217">
        <v>36000</v>
      </c>
    </row>
    <row r="15" spans="1:32" ht="19.5" customHeight="1" x14ac:dyDescent="0.2">
      <c r="A15" s="330"/>
      <c r="B15" s="338"/>
      <c r="C15" s="253"/>
      <c r="D15" s="339"/>
      <c r="E15" s="183" t="s">
        <v>188</v>
      </c>
      <c r="F15" s="357" t="s">
        <v>132</v>
      </c>
      <c r="G15" s="260"/>
      <c r="H15" s="358"/>
      <c r="I15" s="335" t="s">
        <v>586</v>
      </c>
      <c r="J15" s="261"/>
      <c r="L15" s="217">
        <v>570000</v>
      </c>
      <c r="M15" s="366">
        <v>0</v>
      </c>
      <c r="N15" s="261"/>
      <c r="O15" s="217">
        <v>0</v>
      </c>
      <c r="P15" s="366">
        <v>0</v>
      </c>
      <c r="Q15" s="261"/>
      <c r="R15" s="366">
        <v>0</v>
      </c>
      <c r="S15" s="260"/>
      <c r="T15" s="261"/>
      <c r="U15" s="217">
        <v>0</v>
      </c>
      <c r="V15" s="217">
        <v>0</v>
      </c>
      <c r="W15" s="217">
        <v>0</v>
      </c>
      <c r="X15" s="217">
        <v>0</v>
      </c>
      <c r="Y15" s="217">
        <v>0</v>
      </c>
      <c r="Z15" s="217">
        <v>0</v>
      </c>
      <c r="AA15" s="217">
        <v>0</v>
      </c>
      <c r="AB15" s="217">
        <v>0</v>
      </c>
      <c r="AC15" s="217">
        <v>0</v>
      </c>
      <c r="AD15" s="217">
        <v>0</v>
      </c>
      <c r="AE15" s="217">
        <v>0</v>
      </c>
      <c r="AF15" s="217">
        <v>570000</v>
      </c>
    </row>
    <row r="16" spans="1:32" ht="19.5" customHeight="1" x14ac:dyDescent="0.2">
      <c r="A16" s="331"/>
      <c r="B16" s="333"/>
      <c r="C16" s="272"/>
      <c r="D16" s="273"/>
      <c r="E16" s="325" t="s">
        <v>56</v>
      </c>
      <c r="F16" s="260"/>
      <c r="G16" s="260"/>
      <c r="H16" s="260"/>
      <c r="I16" s="260"/>
      <c r="J16" s="261"/>
      <c r="L16" s="218">
        <v>855300</v>
      </c>
      <c r="M16" s="367">
        <v>0</v>
      </c>
      <c r="N16" s="261"/>
      <c r="O16" s="218">
        <v>0</v>
      </c>
      <c r="P16" s="367">
        <v>0</v>
      </c>
      <c r="Q16" s="261"/>
      <c r="R16" s="367">
        <v>0</v>
      </c>
      <c r="S16" s="260"/>
      <c r="T16" s="261"/>
      <c r="U16" s="218">
        <v>0</v>
      </c>
      <c r="V16" s="218">
        <v>0</v>
      </c>
      <c r="W16" s="218">
        <v>0</v>
      </c>
      <c r="X16" s="218">
        <v>0</v>
      </c>
      <c r="Y16" s="218">
        <v>0</v>
      </c>
      <c r="Z16" s="218">
        <v>0</v>
      </c>
      <c r="AA16" s="218">
        <v>0</v>
      </c>
      <c r="AB16" s="218">
        <v>0</v>
      </c>
      <c r="AC16" s="218">
        <v>0</v>
      </c>
      <c r="AD16" s="218">
        <v>0</v>
      </c>
      <c r="AE16" s="218">
        <v>0</v>
      </c>
      <c r="AF16" s="218">
        <v>855300</v>
      </c>
    </row>
    <row r="17" spans="1:32" ht="19.5" customHeight="1" x14ac:dyDescent="0.2">
      <c r="A17" s="329" t="s">
        <v>188</v>
      </c>
      <c r="B17" s="332" t="s">
        <v>49</v>
      </c>
      <c r="C17" s="334" t="s">
        <v>587</v>
      </c>
      <c r="D17" s="277"/>
      <c r="E17" s="183" t="s">
        <v>188</v>
      </c>
      <c r="F17" s="357" t="s">
        <v>133</v>
      </c>
      <c r="G17" s="260"/>
      <c r="H17" s="358"/>
      <c r="I17" s="335" t="s">
        <v>588</v>
      </c>
      <c r="J17" s="261"/>
      <c r="L17" s="217">
        <v>1272580</v>
      </c>
      <c r="M17" s="366">
        <v>640620</v>
      </c>
      <c r="N17" s="261"/>
      <c r="O17" s="217">
        <v>0</v>
      </c>
      <c r="P17" s="366">
        <v>0</v>
      </c>
      <c r="Q17" s="261"/>
      <c r="R17" s="366">
        <v>756750</v>
      </c>
      <c r="S17" s="260"/>
      <c r="T17" s="261"/>
      <c r="U17" s="217">
        <v>0</v>
      </c>
      <c r="V17" s="217">
        <v>0</v>
      </c>
      <c r="W17" s="217">
        <v>0</v>
      </c>
      <c r="X17" s="217">
        <v>387940</v>
      </c>
      <c r="Y17" s="217">
        <v>0</v>
      </c>
      <c r="Z17" s="217">
        <v>0</v>
      </c>
      <c r="AA17" s="217">
        <v>0</v>
      </c>
      <c r="AB17" s="217">
        <v>0</v>
      </c>
      <c r="AC17" s="217">
        <v>0</v>
      </c>
      <c r="AD17" s="217">
        <v>0</v>
      </c>
      <c r="AE17" s="217">
        <v>0</v>
      </c>
      <c r="AF17" s="217">
        <v>3057890</v>
      </c>
    </row>
    <row r="18" spans="1:32" ht="19.5" customHeight="1" x14ac:dyDescent="0.2">
      <c r="A18" s="330"/>
      <c r="B18" s="338"/>
      <c r="C18" s="253"/>
      <c r="D18" s="339"/>
      <c r="E18" s="183" t="s">
        <v>188</v>
      </c>
      <c r="F18" s="357" t="s">
        <v>361</v>
      </c>
      <c r="G18" s="260"/>
      <c r="H18" s="358"/>
      <c r="I18" s="335" t="s">
        <v>635</v>
      </c>
      <c r="J18" s="261"/>
      <c r="L18" s="217">
        <v>0</v>
      </c>
      <c r="M18" s="366">
        <v>0</v>
      </c>
      <c r="N18" s="261"/>
      <c r="O18" s="217">
        <v>0</v>
      </c>
      <c r="P18" s="366">
        <v>0</v>
      </c>
      <c r="Q18" s="261"/>
      <c r="R18" s="366">
        <v>0</v>
      </c>
      <c r="S18" s="260"/>
      <c r="T18" s="261"/>
      <c r="U18" s="217">
        <v>0</v>
      </c>
      <c r="V18" s="217">
        <v>0</v>
      </c>
      <c r="W18" s="217">
        <v>0</v>
      </c>
      <c r="X18" s="217">
        <v>24000</v>
      </c>
      <c r="Y18" s="217">
        <v>0</v>
      </c>
      <c r="Z18" s="217">
        <v>0</v>
      </c>
      <c r="AA18" s="217">
        <v>0</v>
      </c>
      <c r="AB18" s="217">
        <v>0</v>
      </c>
      <c r="AC18" s="217">
        <v>0</v>
      </c>
      <c r="AD18" s="217">
        <v>0</v>
      </c>
      <c r="AE18" s="217">
        <v>0</v>
      </c>
      <c r="AF18" s="217">
        <v>24000</v>
      </c>
    </row>
    <row r="19" spans="1:32" ht="19.5" customHeight="1" x14ac:dyDescent="0.2">
      <c r="A19" s="330"/>
      <c r="B19" s="338"/>
      <c r="C19" s="253"/>
      <c r="D19" s="339"/>
      <c r="E19" s="183" t="s">
        <v>188</v>
      </c>
      <c r="F19" s="357" t="s">
        <v>134</v>
      </c>
      <c r="G19" s="260"/>
      <c r="H19" s="358"/>
      <c r="I19" s="335" t="s">
        <v>589</v>
      </c>
      <c r="J19" s="261"/>
      <c r="L19" s="217">
        <v>87500</v>
      </c>
      <c r="M19" s="366">
        <v>17500</v>
      </c>
      <c r="N19" s="261"/>
      <c r="O19" s="217">
        <v>0</v>
      </c>
      <c r="P19" s="366">
        <v>0</v>
      </c>
      <c r="Q19" s="261"/>
      <c r="R19" s="366">
        <v>17500</v>
      </c>
      <c r="S19" s="260"/>
      <c r="T19" s="261"/>
      <c r="U19" s="217">
        <v>0</v>
      </c>
      <c r="V19" s="217">
        <v>0</v>
      </c>
      <c r="W19" s="217">
        <v>0</v>
      </c>
      <c r="X19" s="217">
        <v>17500</v>
      </c>
      <c r="Y19" s="217">
        <v>0</v>
      </c>
      <c r="Z19" s="217">
        <v>0</v>
      </c>
      <c r="AA19" s="217">
        <v>0</v>
      </c>
      <c r="AB19" s="217">
        <v>0</v>
      </c>
      <c r="AC19" s="217">
        <v>0</v>
      </c>
      <c r="AD19" s="217">
        <v>0</v>
      </c>
      <c r="AE19" s="217">
        <v>0</v>
      </c>
      <c r="AF19" s="217">
        <v>140000</v>
      </c>
    </row>
    <row r="20" spans="1:32" ht="19.5" customHeight="1" x14ac:dyDescent="0.2">
      <c r="A20" s="330"/>
      <c r="B20" s="338"/>
      <c r="C20" s="253"/>
      <c r="D20" s="339"/>
      <c r="E20" s="183" t="s">
        <v>188</v>
      </c>
      <c r="F20" s="357" t="s">
        <v>135</v>
      </c>
      <c r="G20" s="260"/>
      <c r="H20" s="358"/>
      <c r="I20" s="335" t="s">
        <v>590</v>
      </c>
      <c r="J20" s="261"/>
      <c r="L20" s="217">
        <v>94260</v>
      </c>
      <c r="M20" s="366">
        <v>0</v>
      </c>
      <c r="N20" s="261"/>
      <c r="O20" s="217">
        <v>0</v>
      </c>
      <c r="P20" s="366">
        <v>0</v>
      </c>
      <c r="Q20" s="261"/>
      <c r="R20" s="366">
        <v>0</v>
      </c>
      <c r="S20" s="260"/>
      <c r="T20" s="261"/>
      <c r="U20" s="217">
        <v>0</v>
      </c>
      <c r="V20" s="217">
        <v>0</v>
      </c>
      <c r="W20" s="217">
        <v>0</v>
      </c>
      <c r="X20" s="217">
        <v>0</v>
      </c>
      <c r="Y20" s="217">
        <v>0</v>
      </c>
      <c r="Z20" s="217">
        <v>0</v>
      </c>
      <c r="AA20" s="217">
        <v>0</v>
      </c>
      <c r="AB20" s="217">
        <v>0</v>
      </c>
      <c r="AC20" s="217">
        <v>0</v>
      </c>
      <c r="AD20" s="217">
        <v>0</v>
      </c>
      <c r="AE20" s="217">
        <v>0</v>
      </c>
      <c r="AF20" s="217">
        <v>94260</v>
      </c>
    </row>
    <row r="21" spans="1:32" ht="19.5" customHeight="1" x14ac:dyDescent="0.2">
      <c r="A21" s="330"/>
      <c r="B21" s="338"/>
      <c r="C21" s="253"/>
      <c r="D21" s="339"/>
      <c r="E21" s="183" t="s">
        <v>188</v>
      </c>
      <c r="F21" s="357" t="s">
        <v>136</v>
      </c>
      <c r="G21" s="260"/>
      <c r="H21" s="358"/>
      <c r="I21" s="335" t="s">
        <v>591</v>
      </c>
      <c r="J21" s="261"/>
      <c r="L21" s="217">
        <v>276655</v>
      </c>
      <c r="M21" s="366">
        <v>323966</v>
      </c>
      <c r="N21" s="261"/>
      <c r="O21" s="217">
        <v>0</v>
      </c>
      <c r="P21" s="366">
        <v>0</v>
      </c>
      <c r="Q21" s="261"/>
      <c r="R21" s="366">
        <v>396423</v>
      </c>
      <c r="S21" s="260"/>
      <c r="T21" s="261"/>
      <c r="U21" s="217">
        <v>0</v>
      </c>
      <c r="V21" s="217">
        <v>0</v>
      </c>
      <c r="W21" s="217">
        <v>0</v>
      </c>
      <c r="X21" s="217">
        <v>435371</v>
      </c>
      <c r="Y21" s="217">
        <v>0</v>
      </c>
      <c r="Z21" s="217">
        <v>0</v>
      </c>
      <c r="AA21" s="217">
        <v>0</v>
      </c>
      <c r="AB21" s="217">
        <v>0</v>
      </c>
      <c r="AC21" s="217">
        <v>0</v>
      </c>
      <c r="AD21" s="217">
        <v>0</v>
      </c>
      <c r="AE21" s="217">
        <v>0</v>
      </c>
      <c r="AF21" s="217">
        <v>1432415</v>
      </c>
    </row>
    <row r="22" spans="1:32" ht="19.5" customHeight="1" x14ac:dyDescent="0.2">
      <c r="A22" s="330"/>
      <c r="B22" s="338"/>
      <c r="C22" s="253"/>
      <c r="D22" s="339"/>
      <c r="E22" s="183" t="s">
        <v>188</v>
      </c>
      <c r="F22" s="357" t="s">
        <v>137</v>
      </c>
      <c r="G22" s="260"/>
      <c r="H22" s="358"/>
      <c r="I22" s="335" t="s">
        <v>592</v>
      </c>
      <c r="J22" s="261"/>
      <c r="L22" s="217">
        <v>40227</v>
      </c>
      <c r="M22" s="366">
        <v>61731</v>
      </c>
      <c r="N22" s="261"/>
      <c r="O22" s="217">
        <v>0</v>
      </c>
      <c r="P22" s="366">
        <v>0</v>
      </c>
      <c r="Q22" s="261"/>
      <c r="R22" s="366">
        <v>41652</v>
      </c>
      <c r="S22" s="260"/>
      <c r="T22" s="261"/>
      <c r="U22" s="217">
        <v>0</v>
      </c>
      <c r="V22" s="217">
        <v>0</v>
      </c>
      <c r="W22" s="217">
        <v>0</v>
      </c>
      <c r="X22" s="217">
        <v>59174</v>
      </c>
      <c r="Y22" s="217">
        <v>0</v>
      </c>
      <c r="Z22" s="217">
        <v>0</v>
      </c>
      <c r="AA22" s="217">
        <v>0</v>
      </c>
      <c r="AB22" s="217">
        <v>0</v>
      </c>
      <c r="AC22" s="217">
        <v>0</v>
      </c>
      <c r="AD22" s="217">
        <v>0</v>
      </c>
      <c r="AE22" s="217">
        <v>0</v>
      </c>
      <c r="AF22" s="217">
        <v>202784</v>
      </c>
    </row>
    <row r="23" spans="1:32" ht="19.5" customHeight="1" x14ac:dyDescent="0.2">
      <c r="A23" s="331"/>
      <c r="B23" s="333"/>
      <c r="C23" s="272"/>
      <c r="D23" s="273"/>
      <c r="E23" s="325" t="s">
        <v>56</v>
      </c>
      <c r="F23" s="260"/>
      <c r="G23" s="260"/>
      <c r="H23" s="260"/>
      <c r="I23" s="260"/>
      <c r="J23" s="261"/>
      <c r="L23" s="218">
        <v>1771222</v>
      </c>
      <c r="M23" s="367">
        <v>1043817</v>
      </c>
      <c r="N23" s="261"/>
      <c r="O23" s="218">
        <v>0</v>
      </c>
      <c r="P23" s="367">
        <v>0</v>
      </c>
      <c r="Q23" s="261"/>
      <c r="R23" s="367">
        <v>1212325</v>
      </c>
      <c r="S23" s="260"/>
      <c r="T23" s="261"/>
      <c r="U23" s="218">
        <v>0</v>
      </c>
      <c r="V23" s="218">
        <v>0</v>
      </c>
      <c r="W23" s="218">
        <v>0</v>
      </c>
      <c r="X23" s="218">
        <v>923985</v>
      </c>
      <c r="Y23" s="218">
        <v>0</v>
      </c>
      <c r="Z23" s="218">
        <v>0</v>
      </c>
      <c r="AA23" s="218">
        <v>0</v>
      </c>
      <c r="AB23" s="218">
        <v>0</v>
      </c>
      <c r="AC23" s="218">
        <v>0</v>
      </c>
      <c r="AD23" s="218">
        <v>0</v>
      </c>
      <c r="AE23" s="218">
        <v>0</v>
      </c>
      <c r="AF23" s="218">
        <v>4951349</v>
      </c>
    </row>
    <row r="24" spans="1:32" ht="19.5" customHeight="1" x14ac:dyDescent="0.2">
      <c r="A24" s="329" t="s">
        <v>188</v>
      </c>
      <c r="B24" s="332" t="s">
        <v>3</v>
      </c>
      <c r="C24" s="334" t="s">
        <v>593</v>
      </c>
      <c r="D24" s="277"/>
      <c r="E24" s="183" t="s">
        <v>188</v>
      </c>
      <c r="F24" s="357" t="s">
        <v>138</v>
      </c>
      <c r="G24" s="260"/>
      <c r="H24" s="358"/>
      <c r="I24" s="335" t="s">
        <v>594</v>
      </c>
      <c r="J24" s="261"/>
      <c r="L24" s="217">
        <v>235000</v>
      </c>
      <c r="M24" s="366">
        <v>160200</v>
      </c>
      <c r="N24" s="261"/>
      <c r="O24" s="217">
        <v>0</v>
      </c>
      <c r="P24" s="366">
        <v>0</v>
      </c>
      <c r="Q24" s="261"/>
      <c r="R24" s="366">
        <v>180000</v>
      </c>
      <c r="S24" s="260"/>
      <c r="T24" s="261"/>
      <c r="U24" s="217">
        <v>0</v>
      </c>
      <c r="V24" s="217">
        <v>0</v>
      </c>
      <c r="W24" s="217">
        <v>0</v>
      </c>
      <c r="X24" s="217">
        <v>76000</v>
      </c>
      <c r="Y24" s="217">
        <v>0</v>
      </c>
      <c r="Z24" s="217">
        <v>0</v>
      </c>
      <c r="AA24" s="217">
        <v>0</v>
      </c>
      <c r="AB24" s="217">
        <v>0</v>
      </c>
      <c r="AC24" s="217">
        <v>0</v>
      </c>
      <c r="AD24" s="217">
        <v>0</v>
      </c>
      <c r="AE24" s="217">
        <v>0</v>
      </c>
      <c r="AF24" s="217">
        <v>651200</v>
      </c>
    </row>
    <row r="25" spans="1:32" ht="19.5" customHeight="1" x14ac:dyDescent="0.2">
      <c r="A25" s="330"/>
      <c r="B25" s="338"/>
      <c r="C25" s="253"/>
      <c r="D25" s="339"/>
      <c r="E25" s="183" t="s">
        <v>188</v>
      </c>
      <c r="F25" s="357" t="s">
        <v>160</v>
      </c>
      <c r="G25" s="260"/>
      <c r="H25" s="358"/>
      <c r="I25" s="335" t="s">
        <v>595</v>
      </c>
      <c r="J25" s="261"/>
      <c r="L25" s="217">
        <v>4040</v>
      </c>
      <c r="M25" s="366">
        <v>7400</v>
      </c>
      <c r="N25" s="261"/>
      <c r="O25" s="217">
        <v>0</v>
      </c>
      <c r="P25" s="366">
        <v>0</v>
      </c>
      <c r="Q25" s="261"/>
      <c r="R25" s="366">
        <v>0</v>
      </c>
      <c r="S25" s="260"/>
      <c r="T25" s="261"/>
      <c r="U25" s="217">
        <v>0</v>
      </c>
      <c r="V25" s="217">
        <v>0</v>
      </c>
      <c r="W25" s="217">
        <v>0</v>
      </c>
      <c r="X25" s="217">
        <v>20000</v>
      </c>
      <c r="Y25" s="217">
        <v>0</v>
      </c>
      <c r="Z25" s="217">
        <v>0</v>
      </c>
      <c r="AA25" s="217">
        <v>0</v>
      </c>
      <c r="AB25" s="217">
        <v>0</v>
      </c>
      <c r="AC25" s="217">
        <v>0</v>
      </c>
      <c r="AD25" s="217">
        <v>0</v>
      </c>
      <c r="AE25" s="217">
        <v>0</v>
      </c>
      <c r="AF25" s="217">
        <v>31440</v>
      </c>
    </row>
    <row r="26" spans="1:32" ht="19.5" customHeight="1" x14ac:dyDescent="0.2">
      <c r="A26" s="330"/>
      <c r="B26" s="338"/>
      <c r="C26" s="253"/>
      <c r="D26" s="339"/>
      <c r="E26" s="183" t="s">
        <v>188</v>
      </c>
      <c r="F26" s="357" t="s">
        <v>139</v>
      </c>
      <c r="G26" s="260"/>
      <c r="H26" s="358"/>
      <c r="I26" s="335" t="s">
        <v>596</v>
      </c>
      <c r="J26" s="261"/>
      <c r="L26" s="217">
        <v>0</v>
      </c>
      <c r="M26" s="366">
        <v>27850</v>
      </c>
      <c r="N26" s="261"/>
      <c r="O26" s="217">
        <v>0</v>
      </c>
      <c r="P26" s="366">
        <v>0</v>
      </c>
      <c r="Q26" s="261"/>
      <c r="R26" s="366">
        <v>0</v>
      </c>
      <c r="S26" s="260"/>
      <c r="T26" s="261"/>
      <c r="U26" s="217">
        <v>0</v>
      </c>
      <c r="V26" s="217">
        <v>0</v>
      </c>
      <c r="W26" s="217">
        <v>0</v>
      </c>
      <c r="X26" s="217">
        <v>10000</v>
      </c>
      <c r="Y26" s="217">
        <v>0</v>
      </c>
      <c r="Z26" s="217">
        <v>0</v>
      </c>
      <c r="AA26" s="217">
        <v>0</v>
      </c>
      <c r="AB26" s="217">
        <v>0</v>
      </c>
      <c r="AC26" s="217">
        <v>0</v>
      </c>
      <c r="AD26" s="217">
        <v>0</v>
      </c>
      <c r="AE26" s="217">
        <v>0</v>
      </c>
      <c r="AF26" s="217">
        <v>37850</v>
      </c>
    </row>
    <row r="27" spans="1:32" ht="19.5" customHeight="1" x14ac:dyDescent="0.2">
      <c r="A27" s="330"/>
      <c r="B27" s="338"/>
      <c r="C27" s="253"/>
      <c r="D27" s="339"/>
      <c r="E27" s="183" t="s">
        <v>188</v>
      </c>
      <c r="F27" s="357" t="s">
        <v>140</v>
      </c>
      <c r="G27" s="260"/>
      <c r="H27" s="358"/>
      <c r="I27" s="335" t="s">
        <v>597</v>
      </c>
      <c r="J27" s="261"/>
      <c r="L27" s="217">
        <v>47600</v>
      </c>
      <c r="M27" s="366">
        <v>17660</v>
      </c>
      <c r="N27" s="261"/>
      <c r="O27" s="217">
        <v>0</v>
      </c>
      <c r="P27" s="366">
        <v>0</v>
      </c>
      <c r="Q27" s="261"/>
      <c r="R27" s="366">
        <v>39200</v>
      </c>
      <c r="S27" s="260"/>
      <c r="T27" s="261"/>
      <c r="U27" s="217">
        <v>0</v>
      </c>
      <c r="V27" s="217">
        <v>0</v>
      </c>
      <c r="W27" s="217">
        <v>0</v>
      </c>
      <c r="X27" s="217">
        <v>17000</v>
      </c>
      <c r="Y27" s="217">
        <v>0</v>
      </c>
      <c r="Z27" s="217">
        <v>0</v>
      </c>
      <c r="AA27" s="217">
        <v>0</v>
      </c>
      <c r="AB27" s="217">
        <v>0</v>
      </c>
      <c r="AC27" s="217">
        <v>0</v>
      </c>
      <c r="AD27" s="217">
        <v>0</v>
      </c>
      <c r="AE27" s="217">
        <v>0</v>
      </c>
      <c r="AF27" s="217">
        <v>121460</v>
      </c>
    </row>
    <row r="28" spans="1:32" ht="19.5" customHeight="1" x14ac:dyDescent="0.2">
      <c r="A28" s="331"/>
      <c r="B28" s="333"/>
      <c r="C28" s="272"/>
      <c r="D28" s="273"/>
      <c r="E28" s="325" t="s">
        <v>56</v>
      </c>
      <c r="F28" s="260"/>
      <c r="G28" s="260"/>
      <c r="H28" s="260"/>
      <c r="I28" s="260"/>
      <c r="J28" s="261"/>
      <c r="L28" s="218">
        <v>286640</v>
      </c>
      <c r="M28" s="367">
        <v>213110</v>
      </c>
      <c r="N28" s="261"/>
      <c r="O28" s="218">
        <v>0</v>
      </c>
      <c r="P28" s="367">
        <v>0</v>
      </c>
      <c r="Q28" s="261"/>
      <c r="R28" s="367">
        <v>219200</v>
      </c>
      <c r="S28" s="260"/>
      <c r="T28" s="261"/>
      <c r="U28" s="218">
        <v>0</v>
      </c>
      <c r="V28" s="218">
        <v>0</v>
      </c>
      <c r="W28" s="218">
        <v>0</v>
      </c>
      <c r="X28" s="218">
        <v>123000</v>
      </c>
      <c r="Y28" s="218">
        <v>0</v>
      </c>
      <c r="Z28" s="218">
        <v>0</v>
      </c>
      <c r="AA28" s="218">
        <v>0</v>
      </c>
      <c r="AB28" s="218">
        <v>0</v>
      </c>
      <c r="AC28" s="218">
        <v>0</v>
      </c>
      <c r="AD28" s="218">
        <v>0</v>
      </c>
      <c r="AE28" s="218">
        <v>0</v>
      </c>
      <c r="AF28" s="218">
        <v>841950</v>
      </c>
    </row>
    <row r="29" spans="1:32" ht="19.5" customHeight="1" x14ac:dyDescent="0.2">
      <c r="A29" s="329" t="s">
        <v>188</v>
      </c>
      <c r="B29" s="332" t="s">
        <v>4</v>
      </c>
      <c r="C29" s="334" t="s">
        <v>598</v>
      </c>
      <c r="D29" s="277"/>
      <c r="E29" s="183" t="s">
        <v>188</v>
      </c>
      <c r="F29" s="357" t="s">
        <v>141</v>
      </c>
      <c r="G29" s="260"/>
      <c r="H29" s="358"/>
      <c r="I29" s="335" t="s">
        <v>599</v>
      </c>
      <c r="J29" s="261"/>
      <c r="L29" s="217">
        <v>13140</v>
      </c>
      <c r="M29" s="366">
        <v>74288</v>
      </c>
      <c r="N29" s="261"/>
      <c r="O29" s="217">
        <v>20000</v>
      </c>
      <c r="P29" s="366">
        <v>12525</v>
      </c>
      <c r="Q29" s="261"/>
      <c r="R29" s="366">
        <v>113400</v>
      </c>
      <c r="S29" s="260"/>
      <c r="T29" s="261"/>
      <c r="U29" s="217">
        <v>0</v>
      </c>
      <c r="V29" s="217">
        <v>0</v>
      </c>
      <c r="W29" s="217">
        <v>0</v>
      </c>
      <c r="X29" s="217">
        <v>46000</v>
      </c>
      <c r="Y29" s="217">
        <v>0</v>
      </c>
      <c r="Z29" s="217">
        <v>0</v>
      </c>
      <c r="AA29" s="217">
        <v>0</v>
      </c>
      <c r="AB29" s="217">
        <v>0</v>
      </c>
      <c r="AC29" s="217">
        <v>0</v>
      </c>
      <c r="AD29" s="217">
        <v>10000</v>
      </c>
      <c r="AE29" s="217">
        <v>0</v>
      </c>
      <c r="AF29" s="217">
        <v>289353</v>
      </c>
    </row>
    <row r="30" spans="1:32" ht="19.5" customHeight="1" x14ac:dyDescent="0.2">
      <c r="A30" s="330"/>
      <c r="B30" s="338"/>
      <c r="C30" s="253"/>
      <c r="D30" s="339"/>
      <c r="E30" s="183" t="s">
        <v>188</v>
      </c>
      <c r="F30" s="357" t="s">
        <v>161</v>
      </c>
      <c r="G30" s="260"/>
      <c r="H30" s="358"/>
      <c r="I30" s="335" t="s">
        <v>600</v>
      </c>
      <c r="J30" s="261"/>
      <c r="L30" s="217">
        <v>7660</v>
      </c>
      <c r="M30" s="366">
        <v>10000</v>
      </c>
      <c r="N30" s="261"/>
      <c r="O30" s="217">
        <v>0</v>
      </c>
      <c r="P30" s="366">
        <v>0</v>
      </c>
      <c r="Q30" s="261"/>
      <c r="R30" s="366">
        <v>10000</v>
      </c>
      <c r="S30" s="260"/>
      <c r="T30" s="261"/>
      <c r="U30" s="217">
        <v>0</v>
      </c>
      <c r="V30" s="217">
        <v>0</v>
      </c>
      <c r="W30" s="217">
        <v>0</v>
      </c>
      <c r="X30" s="217">
        <v>0</v>
      </c>
      <c r="Y30" s="217">
        <v>0</v>
      </c>
      <c r="Z30" s="217">
        <v>0</v>
      </c>
      <c r="AA30" s="217">
        <v>0</v>
      </c>
      <c r="AB30" s="217">
        <v>0</v>
      </c>
      <c r="AC30" s="217">
        <v>0</v>
      </c>
      <c r="AD30" s="217">
        <v>0</v>
      </c>
      <c r="AE30" s="217">
        <v>0</v>
      </c>
      <c r="AF30" s="217">
        <v>27660</v>
      </c>
    </row>
    <row r="31" spans="1:32" ht="19.5" customHeight="1" x14ac:dyDescent="0.2">
      <c r="A31" s="330"/>
      <c r="B31" s="338"/>
      <c r="C31" s="253"/>
      <c r="D31" s="339"/>
      <c r="E31" s="183" t="s">
        <v>188</v>
      </c>
      <c r="F31" s="357" t="s">
        <v>142</v>
      </c>
      <c r="G31" s="260"/>
      <c r="H31" s="358"/>
      <c r="I31" s="335" t="s">
        <v>601</v>
      </c>
      <c r="J31" s="261"/>
      <c r="L31" s="217">
        <v>507638</v>
      </c>
      <c r="M31" s="366">
        <v>129040</v>
      </c>
      <c r="N31" s="261"/>
      <c r="O31" s="217">
        <v>165560</v>
      </c>
      <c r="P31" s="366">
        <v>0</v>
      </c>
      <c r="Q31" s="261"/>
      <c r="R31" s="366">
        <v>62580</v>
      </c>
      <c r="S31" s="260"/>
      <c r="T31" s="261"/>
      <c r="U31" s="217">
        <v>850550</v>
      </c>
      <c r="V31" s="217">
        <v>100000</v>
      </c>
      <c r="W31" s="217">
        <v>0</v>
      </c>
      <c r="X31" s="217">
        <v>35000</v>
      </c>
      <c r="Y31" s="217">
        <v>0</v>
      </c>
      <c r="Z31" s="217">
        <v>158885</v>
      </c>
      <c r="AA31" s="217">
        <v>680000</v>
      </c>
      <c r="AB31" s="217">
        <v>351840</v>
      </c>
      <c r="AC31" s="217">
        <v>15000</v>
      </c>
      <c r="AD31" s="217">
        <v>0</v>
      </c>
      <c r="AE31" s="217">
        <v>0</v>
      </c>
      <c r="AF31" s="217">
        <v>3056093</v>
      </c>
    </row>
    <row r="32" spans="1:32" ht="19.5" customHeight="1" x14ac:dyDescent="0.2">
      <c r="A32" s="330"/>
      <c r="B32" s="338"/>
      <c r="C32" s="253"/>
      <c r="D32" s="339"/>
      <c r="E32" s="183" t="s">
        <v>188</v>
      </c>
      <c r="F32" s="357" t="s">
        <v>143</v>
      </c>
      <c r="G32" s="260"/>
      <c r="H32" s="358"/>
      <c r="I32" s="335" t="s">
        <v>602</v>
      </c>
      <c r="J32" s="261"/>
      <c r="L32" s="217">
        <v>58300</v>
      </c>
      <c r="M32" s="366">
        <v>13410</v>
      </c>
      <c r="N32" s="261"/>
      <c r="O32" s="217">
        <v>30000</v>
      </c>
      <c r="P32" s="366">
        <v>0</v>
      </c>
      <c r="Q32" s="261"/>
      <c r="R32" s="366">
        <v>18500</v>
      </c>
      <c r="S32" s="260"/>
      <c r="T32" s="261"/>
      <c r="U32" s="217">
        <v>0</v>
      </c>
      <c r="V32" s="217">
        <v>0</v>
      </c>
      <c r="W32" s="217">
        <v>0</v>
      </c>
      <c r="X32" s="217">
        <v>23480</v>
      </c>
      <c r="Y32" s="217">
        <v>0</v>
      </c>
      <c r="Z32" s="217">
        <v>0</v>
      </c>
      <c r="AA32" s="217">
        <v>0</v>
      </c>
      <c r="AB32" s="217">
        <v>0</v>
      </c>
      <c r="AC32" s="217">
        <v>0</v>
      </c>
      <c r="AD32" s="217">
        <v>0</v>
      </c>
      <c r="AE32" s="217">
        <v>0</v>
      </c>
      <c r="AF32" s="217">
        <v>143690</v>
      </c>
    </row>
    <row r="33" spans="1:32" ht="19.5" customHeight="1" x14ac:dyDescent="0.2">
      <c r="A33" s="331"/>
      <c r="B33" s="333"/>
      <c r="C33" s="272"/>
      <c r="D33" s="273"/>
      <c r="E33" s="325" t="s">
        <v>56</v>
      </c>
      <c r="F33" s="260"/>
      <c r="G33" s="260"/>
      <c r="H33" s="260"/>
      <c r="I33" s="260"/>
      <c r="J33" s="261"/>
      <c r="L33" s="218">
        <v>586738</v>
      </c>
      <c r="M33" s="367">
        <v>226738</v>
      </c>
      <c r="N33" s="261"/>
      <c r="O33" s="218">
        <v>215560</v>
      </c>
      <c r="P33" s="367">
        <v>12525</v>
      </c>
      <c r="Q33" s="261"/>
      <c r="R33" s="367">
        <v>204480</v>
      </c>
      <c r="S33" s="260"/>
      <c r="T33" s="261"/>
      <c r="U33" s="218">
        <v>850550</v>
      </c>
      <c r="V33" s="218">
        <v>100000</v>
      </c>
      <c r="W33" s="218">
        <v>0</v>
      </c>
      <c r="X33" s="218">
        <v>104480</v>
      </c>
      <c r="Y33" s="218">
        <v>0</v>
      </c>
      <c r="Z33" s="218">
        <v>158885</v>
      </c>
      <c r="AA33" s="218">
        <v>680000</v>
      </c>
      <c r="AB33" s="218">
        <v>351840</v>
      </c>
      <c r="AC33" s="218">
        <v>15000</v>
      </c>
      <c r="AD33" s="218">
        <v>10000</v>
      </c>
      <c r="AE33" s="218">
        <v>0</v>
      </c>
      <c r="AF33" s="218">
        <v>3516796</v>
      </c>
    </row>
    <row r="34" spans="1:32" ht="19.5" customHeight="1" x14ac:dyDescent="0.2">
      <c r="A34" s="329" t="s">
        <v>188</v>
      </c>
      <c r="B34" s="332" t="s">
        <v>5</v>
      </c>
      <c r="C34" s="334" t="s">
        <v>603</v>
      </c>
      <c r="D34" s="277"/>
      <c r="E34" s="183" t="s">
        <v>188</v>
      </c>
      <c r="F34" s="357" t="s">
        <v>144</v>
      </c>
      <c r="G34" s="260"/>
      <c r="H34" s="358"/>
      <c r="I34" s="335" t="s">
        <v>604</v>
      </c>
      <c r="J34" s="261"/>
      <c r="L34" s="217">
        <v>62868</v>
      </c>
      <c r="M34" s="366">
        <v>10199</v>
      </c>
      <c r="N34" s="261"/>
      <c r="O34" s="217">
        <v>0</v>
      </c>
      <c r="P34" s="366">
        <v>0</v>
      </c>
      <c r="Q34" s="261"/>
      <c r="R34" s="366">
        <v>35950</v>
      </c>
      <c r="S34" s="260"/>
      <c r="T34" s="261"/>
      <c r="U34" s="217">
        <v>0</v>
      </c>
      <c r="V34" s="217">
        <v>0</v>
      </c>
      <c r="W34" s="217">
        <v>0</v>
      </c>
      <c r="X34" s="217">
        <v>30000</v>
      </c>
      <c r="Y34" s="217">
        <v>0</v>
      </c>
      <c r="Z34" s="217">
        <v>0</v>
      </c>
      <c r="AA34" s="217">
        <v>0</v>
      </c>
      <c r="AB34" s="217">
        <v>0</v>
      </c>
      <c r="AC34" s="217">
        <v>0</v>
      </c>
      <c r="AD34" s="217">
        <v>0</v>
      </c>
      <c r="AE34" s="217">
        <v>0</v>
      </c>
      <c r="AF34" s="217">
        <v>139017</v>
      </c>
    </row>
    <row r="35" spans="1:32" ht="19.5" customHeight="1" x14ac:dyDescent="0.2">
      <c r="A35" s="330"/>
      <c r="B35" s="338"/>
      <c r="C35" s="253"/>
      <c r="D35" s="339"/>
      <c r="E35" s="183" t="s">
        <v>188</v>
      </c>
      <c r="F35" s="357" t="s">
        <v>162</v>
      </c>
      <c r="G35" s="260"/>
      <c r="H35" s="358"/>
      <c r="I35" s="335" t="s">
        <v>636</v>
      </c>
      <c r="J35" s="261"/>
      <c r="L35" s="217">
        <v>30000</v>
      </c>
      <c r="M35" s="366">
        <v>0</v>
      </c>
      <c r="N35" s="261"/>
      <c r="O35" s="217">
        <v>0</v>
      </c>
      <c r="P35" s="366">
        <v>0</v>
      </c>
      <c r="Q35" s="261"/>
      <c r="R35" s="366">
        <v>20000</v>
      </c>
      <c r="S35" s="260"/>
      <c r="T35" s="261"/>
      <c r="U35" s="217">
        <v>0</v>
      </c>
      <c r="V35" s="217">
        <v>0</v>
      </c>
      <c r="W35" s="217">
        <v>0</v>
      </c>
      <c r="X35" s="217">
        <v>70000</v>
      </c>
      <c r="Y35" s="217">
        <v>0</v>
      </c>
      <c r="Z35" s="217">
        <v>0</v>
      </c>
      <c r="AA35" s="217">
        <v>0</v>
      </c>
      <c r="AB35" s="217">
        <v>0</v>
      </c>
      <c r="AC35" s="217">
        <v>0</v>
      </c>
      <c r="AD35" s="217">
        <v>0</v>
      </c>
      <c r="AE35" s="217">
        <v>0</v>
      </c>
      <c r="AF35" s="217">
        <v>120000</v>
      </c>
    </row>
    <row r="36" spans="1:32" ht="19.5" customHeight="1" x14ac:dyDescent="0.2">
      <c r="A36" s="330"/>
      <c r="B36" s="338"/>
      <c r="C36" s="253"/>
      <c r="D36" s="339"/>
      <c r="E36" s="183" t="s">
        <v>188</v>
      </c>
      <c r="F36" s="357" t="s">
        <v>182</v>
      </c>
      <c r="G36" s="260"/>
      <c r="H36" s="358"/>
      <c r="I36" s="335" t="s">
        <v>605</v>
      </c>
      <c r="J36" s="261"/>
      <c r="L36" s="217">
        <v>21000</v>
      </c>
      <c r="M36" s="366">
        <v>0</v>
      </c>
      <c r="N36" s="261"/>
      <c r="O36" s="217">
        <v>5000</v>
      </c>
      <c r="P36" s="366">
        <v>0</v>
      </c>
      <c r="Q36" s="261"/>
      <c r="R36" s="366">
        <v>40000</v>
      </c>
      <c r="S36" s="260"/>
      <c r="T36" s="261"/>
      <c r="U36" s="217">
        <v>0</v>
      </c>
      <c r="V36" s="217">
        <v>0</v>
      </c>
      <c r="W36" s="217">
        <v>0</v>
      </c>
      <c r="X36" s="217">
        <v>0</v>
      </c>
      <c r="Y36" s="217">
        <v>0</v>
      </c>
      <c r="Z36" s="217">
        <v>0</v>
      </c>
      <c r="AA36" s="217">
        <v>0</v>
      </c>
      <c r="AB36" s="217">
        <v>0</v>
      </c>
      <c r="AC36" s="217">
        <v>0</v>
      </c>
      <c r="AD36" s="217">
        <v>0</v>
      </c>
      <c r="AE36" s="217">
        <v>0</v>
      </c>
      <c r="AF36" s="217">
        <v>66000</v>
      </c>
    </row>
    <row r="37" spans="1:32" ht="19.5" customHeight="1" x14ac:dyDescent="0.2">
      <c r="A37" s="330"/>
      <c r="B37" s="338"/>
      <c r="C37" s="253"/>
      <c r="D37" s="339"/>
      <c r="E37" s="183" t="s">
        <v>188</v>
      </c>
      <c r="F37" s="357" t="s">
        <v>163</v>
      </c>
      <c r="G37" s="260"/>
      <c r="H37" s="358"/>
      <c r="I37" s="335" t="s">
        <v>606</v>
      </c>
      <c r="J37" s="261"/>
      <c r="L37" s="217">
        <v>0</v>
      </c>
      <c r="M37" s="366">
        <v>0</v>
      </c>
      <c r="N37" s="261"/>
      <c r="O37" s="217">
        <v>0</v>
      </c>
      <c r="P37" s="366">
        <v>0</v>
      </c>
      <c r="Q37" s="261"/>
      <c r="R37" s="366">
        <v>0</v>
      </c>
      <c r="S37" s="260"/>
      <c r="T37" s="261"/>
      <c r="U37" s="217">
        <v>894762.2</v>
      </c>
      <c r="V37" s="217">
        <v>0</v>
      </c>
      <c r="W37" s="217">
        <v>0</v>
      </c>
      <c r="X37" s="217">
        <v>0</v>
      </c>
      <c r="Y37" s="217">
        <v>0</v>
      </c>
      <c r="Z37" s="217">
        <v>0</v>
      </c>
      <c r="AA37" s="217">
        <v>0</v>
      </c>
      <c r="AB37" s="217">
        <v>0</v>
      </c>
      <c r="AC37" s="217">
        <v>0</v>
      </c>
      <c r="AD37" s="217">
        <v>0</v>
      </c>
      <c r="AE37" s="217">
        <v>0</v>
      </c>
      <c r="AF37" s="217">
        <v>894762.2</v>
      </c>
    </row>
    <row r="38" spans="1:32" ht="19.5" customHeight="1" x14ac:dyDescent="0.2">
      <c r="A38" s="330"/>
      <c r="B38" s="338"/>
      <c r="C38" s="253"/>
      <c r="D38" s="339"/>
      <c r="E38" s="183" t="s">
        <v>188</v>
      </c>
      <c r="F38" s="357" t="s">
        <v>164</v>
      </c>
      <c r="G38" s="260"/>
      <c r="H38" s="358"/>
      <c r="I38" s="335" t="s">
        <v>607</v>
      </c>
      <c r="J38" s="261"/>
      <c r="L38" s="217">
        <v>10000</v>
      </c>
      <c r="M38" s="366">
        <v>0</v>
      </c>
      <c r="N38" s="261"/>
      <c r="O38" s="217">
        <v>0</v>
      </c>
      <c r="P38" s="366">
        <v>0</v>
      </c>
      <c r="Q38" s="261"/>
      <c r="R38" s="366">
        <v>20000</v>
      </c>
      <c r="S38" s="260"/>
      <c r="T38" s="261"/>
      <c r="U38" s="217">
        <v>0</v>
      </c>
      <c r="V38" s="217">
        <v>0</v>
      </c>
      <c r="W38" s="217">
        <v>155000</v>
      </c>
      <c r="X38" s="217">
        <v>125000</v>
      </c>
      <c r="Y38" s="217">
        <v>0</v>
      </c>
      <c r="Z38" s="217">
        <v>0</v>
      </c>
      <c r="AA38" s="217">
        <v>0</v>
      </c>
      <c r="AB38" s="217">
        <v>0</v>
      </c>
      <c r="AC38" s="217">
        <v>0</v>
      </c>
      <c r="AD38" s="217">
        <v>0</v>
      </c>
      <c r="AE38" s="217">
        <v>0</v>
      </c>
      <c r="AF38" s="217">
        <v>310000</v>
      </c>
    </row>
    <row r="39" spans="1:32" ht="19.5" customHeight="1" x14ac:dyDescent="0.2">
      <c r="A39" s="330"/>
      <c r="B39" s="338"/>
      <c r="C39" s="253"/>
      <c r="D39" s="339"/>
      <c r="E39" s="183" t="s">
        <v>188</v>
      </c>
      <c r="F39" s="357" t="s">
        <v>165</v>
      </c>
      <c r="G39" s="260"/>
      <c r="H39" s="358"/>
      <c r="I39" s="335" t="s">
        <v>608</v>
      </c>
      <c r="J39" s="261"/>
      <c r="L39" s="217">
        <v>4600</v>
      </c>
      <c r="M39" s="366">
        <v>0</v>
      </c>
      <c r="N39" s="261"/>
      <c r="O39" s="217">
        <v>4600</v>
      </c>
      <c r="P39" s="366">
        <v>0</v>
      </c>
      <c r="Q39" s="261"/>
      <c r="R39" s="366">
        <v>0</v>
      </c>
      <c r="S39" s="260"/>
      <c r="T39" s="261"/>
      <c r="U39" s="217">
        <v>0</v>
      </c>
      <c r="V39" s="217">
        <v>0</v>
      </c>
      <c r="W39" s="217">
        <v>0</v>
      </c>
      <c r="X39" s="217">
        <v>20000</v>
      </c>
      <c r="Y39" s="217">
        <v>0</v>
      </c>
      <c r="Z39" s="217">
        <v>0</v>
      </c>
      <c r="AA39" s="217">
        <v>0</v>
      </c>
      <c r="AB39" s="217">
        <v>0</v>
      </c>
      <c r="AC39" s="217">
        <v>0</v>
      </c>
      <c r="AD39" s="217">
        <v>0</v>
      </c>
      <c r="AE39" s="217">
        <v>0</v>
      </c>
      <c r="AF39" s="217">
        <v>29200</v>
      </c>
    </row>
    <row r="40" spans="1:32" ht="19.5" customHeight="1" x14ac:dyDescent="0.2">
      <c r="A40" s="330"/>
      <c r="B40" s="338"/>
      <c r="C40" s="253"/>
      <c r="D40" s="339"/>
      <c r="E40" s="183" t="s">
        <v>188</v>
      </c>
      <c r="F40" s="357" t="s">
        <v>298</v>
      </c>
      <c r="G40" s="260"/>
      <c r="H40" s="358"/>
      <c r="I40" s="335" t="s">
        <v>609</v>
      </c>
      <c r="J40" s="261"/>
      <c r="L40" s="217">
        <v>0</v>
      </c>
      <c r="M40" s="366">
        <v>0</v>
      </c>
      <c r="N40" s="261"/>
      <c r="O40" s="217">
        <v>0</v>
      </c>
      <c r="P40" s="366">
        <v>0</v>
      </c>
      <c r="Q40" s="261"/>
      <c r="R40" s="366">
        <v>10000</v>
      </c>
      <c r="S40" s="260"/>
      <c r="T40" s="261"/>
      <c r="U40" s="217">
        <v>0</v>
      </c>
      <c r="V40" s="217">
        <v>0</v>
      </c>
      <c r="W40" s="217">
        <v>0</v>
      </c>
      <c r="X40" s="217">
        <v>45000</v>
      </c>
      <c r="Y40" s="217">
        <v>0</v>
      </c>
      <c r="Z40" s="217">
        <v>0</v>
      </c>
      <c r="AA40" s="217">
        <v>0</v>
      </c>
      <c r="AB40" s="217">
        <v>0</v>
      </c>
      <c r="AC40" s="217">
        <v>0</v>
      </c>
      <c r="AD40" s="217">
        <v>0</v>
      </c>
      <c r="AE40" s="217">
        <v>0</v>
      </c>
      <c r="AF40" s="217">
        <v>55000</v>
      </c>
    </row>
    <row r="41" spans="1:32" ht="19.5" customHeight="1" x14ac:dyDescent="0.2">
      <c r="A41" s="330"/>
      <c r="B41" s="338"/>
      <c r="C41" s="253"/>
      <c r="D41" s="339"/>
      <c r="E41" s="183" t="s">
        <v>188</v>
      </c>
      <c r="F41" s="357" t="s">
        <v>166</v>
      </c>
      <c r="G41" s="260"/>
      <c r="H41" s="358"/>
      <c r="I41" s="335" t="s">
        <v>637</v>
      </c>
      <c r="J41" s="261"/>
      <c r="L41" s="217">
        <v>0</v>
      </c>
      <c r="M41" s="366">
        <v>0</v>
      </c>
      <c r="N41" s="261"/>
      <c r="O41" s="217">
        <v>0</v>
      </c>
      <c r="P41" s="366">
        <v>10000</v>
      </c>
      <c r="Q41" s="261"/>
      <c r="R41" s="366">
        <v>0</v>
      </c>
      <c r="S41" s="260"/>
      <c r="T41" s="261"/>
      <c r="U41" s="217">
        <v>0</v>
      </c>
      <c r="V41" s="217">
        <v>80000</v>
      </c>
      <c r="W41" s="217">
        <v>0</v>
      </c>
      <c r="X41" s="217">
        <v>0</v>
      </c>
      <c r="Y41" s="217">
        <v>0</v>
      </c>
      <c r="Z41" s="217">
        <v>0</v>
      </c>
      <c r="AA41" s="217">
        <v>0</v>
      </c>
      <c r="AB41" s="217">
        <v>0</v>
      </c>
      <c r="AC41" s="217">
        <v>0</v>
      </c>
      <c r="AD41" s="217">
        <v>0</v>
      </c>
      <c r="AE41" s="217">
        <v>0</v>
      </c>
      <c r="AF41" s="217">
        <v>90000</v>
      </c>
    </row>
    <row r="42" spans="1:32" ht="19.5" customHeight="1" x14ac:dyDescent="0.2">
      <c r="A42" s="330"/>
      <c r="B42" s="338"/>
      <c r="C42" s="253"/>
      <c r="D42" s="339"/>
      <c r="E42" s="183" t="s">
        <v>188</v>
      </c>
      <c r="F42" s="357" t="s">
        <v>167</v>
      </c>
      <c r="G42" s="260"/>
      <c r="H42" s="358"/>
      <c r="I42" s="335" t="s">
        <v>610</v>
      </c>
      <c r="J42" s="261"/>
      <c r="L42" s="217">
        <v>0</v>
      </c>
      <c r="M42" s="366">
        <v>0</v>
      </c>
      <c r="N42" s="261"/>
      <c r="O42" s="217">
        <v>0</v>
      </c>
      <c r="P42" s="366">
        <v>0</v>
      </c>
      <c r="Q42" s="261"/>
      <c r="R42" s="366">
        <v>10000</v>
      </c>
      <c r="S42" s="260"/>
      <c r="T42" s="261"/>
      <c r="U42" s="217">
        <v>0</v>
      </c>
      <c r="V42" s="217">
        <v>0</v>
      </c>
      <c r="W42" s="217">
        <v>0</v>
      </c>
      <c r="X42" s="217">
        <v>0</v>
      </c>
      <c r="Y42" s="217">
        <v>0</v>
      </c>
      <c r="Z42" s="217">
        <v>0</v>
      </c>
      <c r="AA42" s="217">
        <v>0</v>
      </c>
      <c r="AB42" s="217">
        <v>0</v>
      </c>
      <c r="AC42" s="217">
        <v>3130</v>
      </c>
      <c r="AD42" s="217">
        <v>0</v>
      </c>
      <c r="AE42" s="217">
        <v>0</v>
      </c>
      <c r="AF42" s="217">
        <v>13130</v>
      </c>
    </row>
    <row r="43" spans="1:32" ht="19.5" customHeight="1" x14ac:dyDescent="0.2">
      <c r="A43" s="330"/>
      <c r="B43" s="338"/>
      <c r="C43" s="253"/>
      <c r="D43" s="339"/>
      <c r="E43" s="183" t="s">
        <v>188</v>
      </c>
      <c r="F43" s="357" t="s">
        <v>168</v>
      </c>
      <c r="G43" s="260"/>
      <c r="H43" s="358"/>
      <c r="I43" s="335" t="s">
        <v>611</v>
      </c>
      <c r="J43" s="261"/>
      <c r="L43" s="217">
        <v>7600</v>
      </c>
      <c r="M43" s="366">
        <v>0</v>
      </c>
      <c r="N43" s="261"/>
      <c r="O43" s="217">
        <v>0</v>
      </c>
      <c r="P43" s="366">
        <v>0</v>
      </c>
      <c r="Q43" s="261"/>
      <c r="R43" s="366">
        <v>0</v>
      </c>
      <c r="S43" s="260"/>
      <c r="T43" s="261"/>
      <c r="U43" s="217">
        <v>0</v>
      </c>
      <c r="V43" s="217">
        <v>0</v>
      </c>
      <c r="W43" s="217">
        <v>0</v>
      </c>
      <c r="X43" s="217">
        <v>0</v>
      </c>
      <c r="Y43" s="217">
        <v>0</v>
      </c>
      <c r="Z43" s="217">
        <v>0</v>
      </c>
      <c r="AA43" s="217">
        <v>0</v>
      </c>
      <c r="AB43" s="217">
        <v>0</v>
      </c>
      <c r="AC43" s="217">
        <v>0</v>
      </c>
      <c r="AD43" s="217">
        <v>0</v>
      </c>
      <c r="AE43" s="217">
        <v>0</v>
      </c>
      <c r="AF43" s="217">
        <v>7600</v>
      </c>
    </row>
    <row r="44" spans="1:32" ht="19.5" customHeight="1" x14ac:dyDescent="0.2">
      <c r="A44" s="330"/>
      <c r="B44" s="338"/>
      <c r="C44" s="253"/>
      <c r="D44" s="339"/>
      <c r="E44" s="183" t="s">
        <v>188</v>
      </c>
      <c r="F44" s="357" t="s">
        <v>362</v>
      </c>
      <c r="G44" s="260"/>
      <c r="H44" s="358"/>
      <c r="I44" s="335" t="s">
        <v>638</v>
      </c>
      <c r="J44" s="261"/>
      <c r="L44" s="217">
        <v>0</v>
      </c>
      <c r="M44" s="366">
        <v>0</v>
      </c>
      <c r="N44" s="261"/>
      <c r="O44" s="217">
        <v>0</v>
      </c>
      <c r="P44" s="366">
        <v>0</v>
      </c>
      <c r="Q44" s="261"/>
      <c r="R44" s="366">
        <v>0</v>
      </c>
      <c r="S44" s="260"/>
      <c r="T44" s="261"/>
      <c r="U44" s="217">
        <v>0</v>
      </c>
      <c r="V44" s="217">
        <v>0</v>
      </c>
      <c r="W44" s="217">
        <v>0</v>
      </c>
      <c r="X44" s="217">
        <v>0</v>
      </c>
      <c r="Y44" s="217">
        <v>0</v>
      </c>
      <c r="Z44" s="217">
        <v>0</v>
      </c>
      <c r="AA44" s="217">
        <v>70000</v>
      </c>
      <c r="AB44" s="217">
        <v>0</v>
      </c>
      <c r="AC44" s="217">
        <v>0</v>
      </c>
      <c r="AD44" s="217">
        <v>0</v>
      </c>
      <c r="AE44" s="217">
        <v>0</v>
      </c>
      <c r="AF44" s="217">
        <v>70000</v>
      </c>
    </row>
    <row r="45" spans="1:32" ht="19.5" customHeight="1" x14ac:dyDescent="0.2">
      <c r="A45" s="330"/>
      <c r="B45" s="338"/>
      <c r="C45" s="253"/>
      <c r="D45" s="339"/>
      <c r="E45" s="183" t="s">
        <v>188</v>
      </c>
      <c r="F45" s="357" t="s">
        <v>169</v>
      </c>
      <c r="G45" s="260"/>
      <c r="H45" s="358"/>
      <c r="I45" s="335" t="s">
        <v>614</v>
      </c>
      <c r="J45" s="261"/>
      <c r="L45" s="217">
        <v>61540</v>
      </c>
      <c r="M45" s="366">
        <v>16500</v>
      </c>
      <c r="N45" s="261"/>
      <c r="O45" s="217">
        <v>0</v>
      </c>
      <c r="P45" s="366">
        <v>0</v>
      </c>
      <c r="Q45" s="261"/>
      <c r="R45" s="366">
        <v>35981</v>
      </c>
      <c r="S45" s="260"/>
      <c r="T45" s="261"/>
      <c r="U45" s="217">
        <v>0</v>
      </c>
      <c r="V45" s="217">
        <v>0</v>
      </c>
      <c r="W45" s="217">
        <v>0</v>
      </c>
      <c r="X45" s="217">
        <v>25000</v>
      </c>
      <c r="Y45" s="217">
        <v>0</v>
      </c>
      <c r="Z45" s="217">
        <v>0</v>
      </c>
      <c r="AA45" s="217">
        <v>0</v>
      </c>
      <c r="AB45" s="217">
        <v>0</v>
      </c>
      <c r="AC45" s="217">
        <v>0</v>
      </c>
      <c r="AD45" s="217">
        <v>0</v>
      </c>
      <c r="AE45" s="217">
        <v>0</v>
      </c>
      <c r="AF45" s="217">
        <v>139021</v>
      </c>
    </row>
    <row r="46" spans="1:32" ht="19.5" customHeight="1" x14ac:dyDescent="0.2">
      <c r="A46" s="330"/>
      <c r="B46" s="338"/>
      <c r="C46" s="253"/>
      <c r="D46" s="339"/>
      <c r="E46" s="183" t="s">
        <v>188</v>
      </c>
      <c r="F46" s="357" t="s">
        <v>170</v>
      </c>
      <c r="G46" s="260"/>
      <c r="H46" s="358"/>
      <c r="I46" s="335" t="s">
        <v>615</v>
      </c>
      <c r="J46" s="261"/>
      <c r="L46" s="217">
        <v>0</v>
      </c>
      <c r="M46" s="366">
        <v>0</v>
      </c>
      <c r="N46" s="261"/>
      <c r="O46" s="217">
        <v>0</v>
      </c>
      <c r="P46" s="366">
        <v>1560</v>
      </c>
      <c r="Q46" s="261"/>
      <c r="R46" s="366">
        <v>0</v>
      </c>
      <c r="S46" s="260"/>
      <c r="T46" s="261"/>
      <c r="U46" s="217">
        <v>0</v>
      </c>
      <c r="V46" s="217">
        <v>0</v>
      </c>
      <c r="W46" s="217">
        <v>0</v>
      </c>
      <c r="X46" s="217">
        <v>0</v>
      </c>
      <c r="Y46" s="217">
        <v>0</v>
      </c>
      <c r="Z46" s="217">
        <v>0</v>
      </c>
      <c r="AA46" s="217">
        <v>0</v>
      </c>
      <c r="AB46" s="217">
        <v>0</v>
      </c>
      <c r="AC46" s="217">
        <v>0</v>
      </c>
      <c r="AD46" s="217">
        <v>200000</v>
      </c>
      <c r="AE46" s="217">
        <v>0</v>
      </c>
      <c r="AF46" s="217">
        <v>201560</v>
      </c>
    </row>
    <row r="47" spans="1:32" ht="19.5" customHeight="1" x14ac:dyDescent="0.2">
      <c r="A47" s="331"/>
      <c r="B47" s="333"/>
      <c r="C47" s="272"/>
      <c r="D47" s="273"/>
      <c r="E47" s="325" t="s">
        <v>56</v>
      </c>
      <c r="F47" s="260"/>
      <c r="G47" s="260"/>
      <c r="H47" s="260"/>
      <c r="I47" s="260"/>
      <c r="J47" s="261"/>
      <c r="L47" s="218">
        <v>197608</v>
      </c>
      <c r="M47" s="367">
        <v>26699</v>
      </c>
      <c r="N47" s="261"/>
      <c r="O47" s="218">
        <v>9600</v>
      </c>
      <c r="P47" s="367">
        <v>11560</v>
      </c>
      <c r="Q47" s="261"/>
      <c r="R47" s="367">
        <v>171931</v>
      </c>
      <c r="S47" s="260"/>
      <c r="T47" s="261"/>
      <c r="U47" s="218">
        <v>894762.2</v>
      </c>
      <c r="V47" s="218">
        <v>80000</v>
      </c>
      <c r="W47" s="218">
        <v>155000</v>
      </c>
      <c r="X47" s="218">
        <v>315000</v>
      </c>
      <c r="Y47" s="218">
        <v>0</v>
      </c>
      <c r="Z47" s="218">
        <v>0</v>
      </c>
      <c r="AA47" s="218">
        <v>70000</v>
      </c>
      <c r="AB47" s="218">
        <v>0</v>
      </c>
      <c r="AC47" s="218">
        <v>3130</v>
      </c>
      <c r="AD47" s="218">
        <v>200000</v>
      </c>
      <c r="AE47" s="218">
        <v>0</v>
      </c>
      <c r="AF47" s="218">
        <v>2135290.2000000002</v>
      </c>
    </row>
    <row r="48" spans="1:32" ht="19.5" customHeight="1" x14ac:dyDescent="0.2">
      <c r="A48" s="329" t="s">
        <v>188</v>
      </c>
      <c r="B48" s="332" t="s">
        <v>6</v>
      </c>
      <c r="C48" s="334" t="s">
        <v>616</v>
      </c>
      <c r="D48" s="277"/>
      <c r="E48" s="183" t="s">
        <v>188</v>
      </c>
      <c r="F48" s="357" t="s">
        <v>145</v>
      </c>
      <c r="G48" s="260"/>
      <c r="H48" s="358"/>
      <c r="I48" s="335" t="s">
        <v>617</v>
      </c>
      <c r="J48" s="261"/>
      <c r="L48" s="217">
        <v>110042.94</v>
      </c>
      <c r="M48" s="366">
        <v>0</v>
      </c>
      <c r="N48" s="261"/>
      <c r="O48" s="217">
        <v>0</v>
      </c>
      <c r="P48" s="366">
        <v>0</v>
      </c>
      <c r="Q48" s="261"/>
      <c r="R48" s="366">
        <v>14255.36</v>
      </c>
      <c r="S48" s="260"/>
      <c r="T48" s="261"/>
      <c r="U48" s="217">
        <v>0</v>
      </c>
      <c r="V48" s="217">
        <v>0</v>
      </c>
      <c r="W48" s="217">
        <v>0</v>
      </c>
      <c r="X48" s="217">
        <v>0</v>
      </c>
      <c r="Y48" s="217">
        <v>0</v>
      </c>
      <c r="Z48" s="217">
        <v>0</v>
      </c>
      <c r="AA48" s="217">
        <v>0</v>
      </c>
      <c r="AB48" s="217">
        <v>0</v>
      </c>
      <c r="AC48" s="217">
        <v>0</v>
      </c>
      <c r="AD48" s="217">
        <v>332393.03000000003</v>
      </c>
      <c r="AE48" s="217">
        <v>0</v>
      </c>
      <c r="AF48" s="217">
        <v>456691.33</v>
      </c>
    </row>
    <row r="49" spans="1:32" ht="19.5" customHeight="1" x14ac:dyDescent="0.2">
      <c r="A49" s="330"/>
      <c r="B49" s="338"/>
      <c r="C49" s="253"/>
      <c r="D49" s="339"/>
      <c r="E49" s="183" t="s">
        <v>188</v>
      </c>
      <c r="F49" s="357" t="s">
        <v>146</v>
      </c>
      <c r="G49" s="260"/>
      <c r="H49" s="358"/>
      <c r="I49" s="335" t="s">
        <v>618</v>
      </c>
      <c r="J49" s="261"/>
      <c r="L49" s="217">
        <v>13572.18</v>
      </c>
      <c r="M49" s="366">
        <v>0</v>
      </c>
      <c r="N49" s="261"/>
      <c r="O49" s="217">
        <v>0</v>
      </c>
      <c r="P49" s="366">
        <v>4001.69</v>
      </c>
      <c r="Q49" s="261"/>
      <c r="R49" s="366">
        <v>0</v>
      </c>
      <c r="S49" s="260"/>
      <c r="T49" s="261"/>
      <c r="U49" s="217">
        <v>0</v>
      </c>
      <c r="V49" s="217">
        <v>0</v>
      </c>
      <c r="W49" s="217">
        <v>0</v>
      </c>
      <c r="X49" s="217">
        <v>0</v>
      </c>
      <c r="Y49" s="217">
        <v>0</v>
      </c>
      <c r="Z49" s="217">
        <v>0</v>
      </c>
      <c r="AA49" s="217">
        <v>0</v>
      </c>
      <c r="AB49" s="217">
        <v>0</v>
      </c>
      <c r="AC49" s="217">
        <v>0</v>
      </c>
      <c r="AD49" s="217">
        <v>0</v>
      </c>
      <c r="AE49" s="217">
        <v>0</v>
      </c>
      <c r="AF49" s="217">
        <v>17573.87</v>
      </c>
    </row>
    <row r="50" spans="1:32" ht="19.5" customHeight="1" x14ac:dyDescent="0.2">
      <c r="A50" s="330"/>
      <c r="B50" s="338"/>
      <c r="C50" s="253"/>
      <c r="D50" s="339"/>
      <c r="E50" s="183" t="s">
        <v>188</v>
      </c>
      <c r="F50" s="357" t="s">
        <v>147</v>
      </c>
      <c r="G50" s="260"/>
      <c r="H50" s="358"/>
      <c r="I50" s="335" t="s">
        <v>619</v>
      </c>
      <c r="J50" s="261"/>
      <c r="L50" s="217">
        <v>8876</v>
      </c>
      <c r="M50" s="366">
        <v>7951</v>
      </c>
      <c r="N50" s="261"/>
      <c r="O50" s="217">
        <v>0</v>
      </c>
      <c r="P50" s="366">
        <v>0</v>
      </c>
      <c r="Q50" s="261"/>
      <c r="R50" s="366">
        <v>10000</v>
      </c>
      <c r="S50" s="260"/>
      <c r="T50" s="261"/>
      <c r="U50" s="217">
        <v>0</v>
      </c>
      <c r="V50" s="217">
        <v>0</v>
      </c>
      <c r="W50" s="217">
        <v>0</v>
      </c>
      <c r="X50" s="217">
        <v>0</v>
      </c>
      <c r="Y50" s="217">
        <v>0</v>
      </c>
      <c r="Z50" s="217">
        <v>0</v>
      </c>
      <c r="AA50" s="217">
        <v>0</v>
      </c>
      <c r="AB50" s="217">
        <v>0</v>
      </c>
      <c r="AC50" s="217">
        <v>0</v>
      </c>
      <c r="AD50" s="217">
        <v>0</v>
      </c>
      <c r="AE50" s="217">
        <v>0</v>
      </c>
      <c r="AF50" s="217">
        <v>26827</v>
      </c>
    </row>
    <row r="51" spans="1:32" ht="19.5" customHeight="1" x14ac:dyDescent="0.2">
      <c r="A51" s="330"/>
      <c r="B51" s="338"/>
      <c r="C51" s="253"/>
      <c r="D51" s="339"/>
      <c r="E51" s="183" t="s">
        <v>188</v>
      </c>
      <c r="F51" s="357" t="s">
        <v>171</v>
      </c>
      <c r="G51" s="260"/>
      <c r="H51" s="358"/>
      <c r="I51" s="335" t="s">
        <v>620</v>
      </c>
      <c r="J51" s="261"/>
      <c r="L51" s="217">
        <v>9505</v>
      </c>
      <c r="M51" s="366">
        <v>0</v>
      </c>
      <c r="N51" s="261"/>
      <c r="O51" s="217">
        <v>0</v>
      </c>
      <c r="P51" s="366">
        <v>0</v>
      </c>
      <c r="Q51" s="261"/>
      <c r="R51" s="366">
        <v>0</v>
      </c>
      <c r="S51" s="260"/>
      <c r="T51" s="261"/>
      <c r="U51" s="217">
        <v>0</v>
      </c>
      <c r="V51" s="217">
        <v>0</v>
      </c>
      <c r="W51" s="217">
        <v>0</v>
      </c>
      <c r="X51" s="217">
        <v>0</v>
      </c>
      <c r="Y51" s="217">
        <v>0</v>
      </c>
      <c r="Z51" s="217">
        <v>0</v>
      </c>
      <c r="AA51" s="217">
        <v>0</v>
      </c>
      <c r="AB51" s="217">
        <v>0</v>
      </c>
      <c r="AC51" s="217">
        <v>0</v>
      </c>
      <c r="AD51" s="217">
        <v>0</v>
      </c>
      <c r="AE51" s="217">
        <v>0</v>
      </c>
      <c r="AF51" s="217">
        <v>9505</v>
      </c>
    </row>
    <row r="52" spans="1:32" ht="19.5" customHeight="1" x14ac:dyDescent="0.2">
      <c r="A52" s="331"/>
      <c r="B52" s="333"/>
      <c r="C52" s="272"/>
      <c r="D52" s="273"/>
      <c r="E52" s="325" t="s">
        <v>56</v>
      </c>
      <c r="F52" s="260"/>
      <c r="G52" s="260"/>
      <c r="H52" s="260"/>
      <c r="I52" s="260"/>
      <c r="J52" s="261"/>
      <c r="L52" s="218">
        <v>141996.12</v>
      </c>
      <c r="M52" s="367">
        <v>7951</v>
      </c>
      <c r="N52" s="261"/>
      <c r="O52" s="218">
        <v>0</v>
      </c>
      <c r="P52" s="367">
        <v>4001.69</v>
      </c>
      <c r="Q52" s="261"/>
      <c r="R52" s="367">
        <v>24255.360000000001</v>
      </c>
      <c r="S52" s="260"/>
      <c r="T52" s="261"/>
      <c r="U52" s="218">
        <v>0</v>
      </c>
      <c r="V52" s="218">
        <v>0</v>
      </c>
      <c r="W52" s="218">
        <v>0</v>
      </c>
      <c r="X52" s="218">
        <v>0</v>
      </c>
      <c r="Y52" s="218">
        <v>0</v>
      </c>
      <c r="Z52" s="218">
        <v>0</v>
      </c>
      <c r="AA52" s="218">
        <v>0</v>
      </c>
      <c r="AB52" s="218">
        <v>0</v>
      </c>
      <c r="AC52" s="218">
        <v>0</v>
      </c>
      <c r="AD52" s="218">
        <v>332393.03000000003</v>
      </c>
      <c r="AE52" s="218">
        <v>0</v>
      </c>
      <c r="AF52" s="218">
        <v>510597.2</v>
      </c>
    </row>
    <row r="53" spans="1:32" ht="19.5" customHeight="1" x14ac:dyDescent="0.2">
      <c r="A53" s="329" t="s">
        <v>188</v>
      </c>
      <c r="B53" s="332" t="s">
        <v>8</v>
      </c>
      <c r="C53" s="334" t="s">
        <v>621</v>
      </c>
      <c r="D53" s="277"/>
      <c r="E53" s="183" t="s">
        <v>188</v>
      </c>
      <c r="F53" s="357" t="s">
        <v>148</v>
      </c>
      <c r="G53" s="260"/>
      <c r="H53" s="358"/>
      <c r="I53" s="335" t="s">
        <v>622</v>
      </c>
      <c r="J53" s="261"/>
      <c r="L53" s="217">
        <v>222000</v>
      </c>
      <c r="M53" s="366">
        <v>3000</v>
      </c>
      <c r="N53" s="261"/>
      <c r="O53" s="217">
        <v>0</v>
      </c>
      <c r="P53" s="366">
        <v>0</v>
      </c>
      <c r="Q53" s="261"/>
      <c r="R53" s="366">
        <v>0</v>
      </c>
      <c r="S53" s="260"/>
      <c r="T53" s="261"/>
      <c r="U53" s="217">
        <v>57500</v>
      </c>
      <c r="V53" s="217">
        <v>0</v>
      </c>
      <c r="W53" s="217">
        <v>0</v>
      </c>
      <c r="X53" s="217">
        <v>62000</v>
      </c>
      <c r="Y53" s="217">
        <v>0</v>
      </c>
      <c r="Z53" s="217">
        <v>0</v>
      </c>
      <c r="AA53" s="217">
        <v>0</v>
      </c>
      <c r="AB53" s="217">
        <v>0</v>
      </c>
      <c r="AC53" s="217">
        <v>0</v>
      </c>
      <c r="AD53" s="217">
        <v>0</v>
      </c>
      <c r="AE53" s="217">
        <v>0</v>
      </c>
      <c r="AF53" s="217">
        <v>344500</v>
      </c>
    </row>
    <row r="54" spans="1:32" ht="19.5" customHeight="1" x14ac:dyDescent="0.2">
      <c r="A54" s="330"/>
      <c r="B54" s="338"/>
      <c r="C54" s="253"/>
      <c r="D54" s="339"/>
      <c r="E54" s="183" t="s">
        <v>188</v>
      </c>
      <c r="F54" s="357" t="s">
        <v>221</v>
      </c>
      <c r="G54" s="260"/>
      <c r="H54" s="358"/>
      <c r="I54" s="335" t="s">
        <v>639</v>
      </c>
      <c r="J54" s="261"/>
      <c r="L54" s="217">
        <v>18500</v>
      </c>
      <c r="M54" s="366">
        <v>0</v>
      </c>
      <c r="N54" s="261"/>
      <c r="O54" s="217">
        <v>0</v>
      </c>
      <c r="P54" s="366">
        <v>0</v>
      </c>
      <c r="Q54" s="261"/>
      <c r="R54" s="366">
        <v>0</v>
      </c>
      <c r="S54" s="260"/>
      <c r="T54" s="261"/>
      <c r="U54" s="217">
        <v>0</v>
      </c>
      <c r="V54" s="217">
        <v>0</v>
      </c>
      <c r="W54" s="217">
        <v>0</v>
      </c>
      <c r="X54" s="217">
        <v>0</v>
      </c>
      <c r="Y54" s="217">
        <v>0</v>
      </c>
      <c r="Z54" s="217">
        <v>0</v>
      </c>
      <c r="AA54" s="217">
        <v>0</v>
      </c>
      <c r="AB54" s="217">
        <v>0</v>
      </c>
      <c r="AC54" s="217">
        <v>0</v>
      </c>
      <c r="AD54" s="217">
        <v>88000</v>
      </c>
      <c r="AE54" s="217">
        <v>0</v>
      </c>
      <c r="AF54" s="217">
        <v>106500</v>
      </c>
    </row>
    <row r="55" spans="1:32" ht="19.5" customHeight="1" x14ac:dyDescent="0.2">
      <c r="A55" s="330"/>
      <c r="B55" s="338"/>
      <c r="C55" s="253"/>
      <c r="D55" s="339"/>
      <c r="E55" s="183" t="s">
        <v>188</v>
      </c>
      <c r="F55" s="357" t="s">
        <v>363</v>
      </c>
      <c r="G55" s="260"/>
      <c r="H55" s="358"/>
      <c r="I55" s="335" t="s">
        <v>640</v>
      </c>
      <c r="J55" s="261"/>
      <c r="L55" s="217">
        <v>0</v>
      </c>
      <c r="M55" s="366">
        <v>0</v>
      </c>
      <c r="N55" s="261"/>
      <c r="O55" s="217">
        <v>0</v>
      </c>
      <c r="P55" s="366">
        <v>0</v>
      </c>
      <c r="Q55" s="261"/>
      <c r="R55" s="366">
        <v>0</v>
      </c>
      <c r="S55" s="260"/>
      <c r="T55" s="261"/>
      <c r="U55" s="217">
        <v>18000</v>
      </c>
      <c r="V55" s="217">
        <v>0</v>
      </c>
      <c r="W55" s="217">
        <v>0</v>
      </c>
      <c r="X55" s="217">
        <v>0</v>
      </c>
      <c r="Y55" s="217">
        <v>0</v>
      </c>
      <c r="Z55" s="217">
        <v>0</v>
      </c>
      <c r="AA55" s="217">
        <v>0</v>
      </c>
      <c r="AB55" s="217">
        <v>0</v>
      </c>
      <c r="AC55" s="217">
        <v>0</v>
      </c>
      <c r="AD55" s="217">
        <v>0</v>
      </c>
      <c r="AE55" s="217">
        <v>0</v>
      </c>
      <c r="AF55" s="217">
        <v>18000</v>
      </c>
    </row>
    <row r="56" spans="1:32" ht="19.5" customHeight="1" x14ac:dyDescent="0.2">
      <c r="A56" s="330"/>
      <c r="B56" s="338"/>
      <c r="C56" s="253"/>
      <c r="D56" s="339"/>
      <c r="E56" s="183" t="s">
        <v>188</v>
      </c>
      <c r="F56" s="357" t="s">
        <v>222</v>
      </c>
      <c r="G56" s="260"/>
      <c r="H56" s="358"/>
      <c r="I56" s="335" t="s">
        <v>641</v>
      </c>
      <c r="J56" s="261"/>
      <c r="L56" s="217">
        <v>29000</v>
      </c>
      <c r="M56" s="366">
        <v>0</v>
      </c>
      <c r="N56" s="261"/>
      <c r="O56" s="217">
        <v>0</v>
      </c>
      <c r="P56" s="366">
        <v>0</v>
      </c>
      <c r="Q56" s="261"/>
      <c r="R56" s="366">
        <v>0</v>
      </c>
      <c r="S56" s="260"/>
      <c r="T56" s="261"/>
      <c r="U56" s="217">
        <v>0</v>
      </c>
      <c r="V56" s="217">
        <v>0</v>
      </c>
      <c r="W56" s="217">
        <v>0</v>
      </c>
      <c r="X56" s="217">
        <v>0</v>
      </c>
      <c r="Y56" s="217">
        <v>0</v>
      </c>
      <c r="Z56" s="217">
        <v>0</v>
      </c>
      <c r="AA56" s="217">
        <v>0</v>
      </c>
      <c r="AB56" s="217">
        <v>0</v>
      </c>
      <c r="AC56" s="217">
        <v>0</v>
      </c>
      <c r="AD56" s="217">
        <v>0</v>
      </c>
      <c r="AE56" s="217">
        <v>0</v>
      </c>
      <c r="AF56" s="217">
        <v>29000</v>
      </c>
    </row>
    <row r="57" spans="1:32" ht="19.5" customHeight="1" x14ac:dyDescent="0.2">
      <c r="A57" s="330"/>
      <c r="B57" s="338"/>
      <c r="C57" s="253"/>
      <c r="D57" s="339"/>
      <c r="E57" s="183" t="s">
        <v>188</v>
      </c>
      <c r="F57" s="357" t="s">
        <v>364</v>
      </c>
      <c r="G57" s="260"/>
      <c r="H57" s="358"/>
      <c r="I57" s="335" t="s">
        <v>642</v>
      </c>
      <c r="J57" s="261"/>
      <c r="L57" s="217">
        <v>9500</v>
      </c>
      <c r="M57" s="366">
        <v>0</v>
      </c>
      <c r="N57" s="261"/>
      <c r="O57" s="217">
        <v>0</v>
      </c>
      <c r="P57" s="366">
        <v>0</v>
      </c>
      <c r="Q57" s="261"/>
      <c r="R57" s="366">
        <v>0</v>
      </c>
      <c r="S57" s="260"/>
      <c r="T57" s="261"/>
      <c r="U57" s="217">
        <v>0</v>
      </c>
      <c r="V57" s="217">
        <v>0</v>
      </c>
      <c r="W57" s="217">
        <v>0</v>
      </c>
      <c r="X57" s="217">
        <v>0</v>
      </c>
      <c r="Y57" s="217">
        <v>0</v>
      </c>
      <c r="Z57" s="217">
        <v>0</v>
      </c>
      <c r="AA57" s="217">
        <v>0</v>
      </c>
      <c r="AB57" s="217">
        <v>0</v>
      </c>
      <c r="AC57" s="217">
        <v>0</v>
      </c>
      <c r="AD57" s="217">
        <v>0</v>
      </c>
      <c r="AE57" s="217">
        <v>0</v>
      </c>
      <c r="AF57" s="217">
        <v>9500</v>
      </c>
    </row>
    <row r="58" spans="1:32" ht="19.5" customHeight="1" x14ac:dyDescent="0.2">
      <c r="A58" s="330"/>
      <c r="B58" s="338"/>
      <c r="C58" s="253"/>
      <c r="D58" s="339"/>
      <c r="E58" s="183" t="s">
        <v>188</v>
      </c>
      <c r="F58" s="357" t="s">
        <v>365</v>
      </c>
      <c r="G58" s="260"/>
      <c r="H58" s="358"/>
      <c r="I58" s="335" t="s">
        <v>623</v>
      </c>
      <c r="J58" s="261"/>
      <c r="L58" s="217">
        <v>0</v>
      </c>
      <c r="M58" s="366">
        <v>0</v>
      </c>
      <c r="N58" s="261"/>
      <c r="O58" s="217">
        <v>5000</v>
      </c>
      <c r="P58" s="366">
        <v>0</v>
      </c>
      <c r="Q58" s="261"/>
      <c r="R58" s="366">
        <v>0</v>
      </c>
      <c r="S58" s="260"/>
      <c r="T58" s="261"/>
      <c r="U58" s="217">
        <v>0</v>
      </c>
      <c r="V58" s="217">
        <v>0</v>
      </c>
      <c r="W58" s="217">
        <v>0</v>
      </c>
      <c r="X58" s="217">
        <v>0</v>
      </c>
      <c r="Y58" s="217">
        <v>0</v>
      </c>
      <c r="Z58" s="217">
        <v>0</v>
      </c>
      <c r="AA58" s="217">
        <v>0</v>
      </c>
      <c r="AB58" s="217">
        <v>0</v>
      </c>
      <c r="AC58" s="217">
        <v>0</v>
      </c>
      <c r="AD58" s="217">
        <v>0</v>
      </c>
      <c r="AE58" s="217">
        <v>0</v>
      </c>
      <c r="AF58" s="217">
        <v>5000</v>
      </c>
    </row>
    <row r="59" spans="1:32" ht="19.5" customHeight="1" x14ac:dyDescent="0.2">
      <c r="A59" s="330"/>
      <c r="B59" s="338"/>
      <c r="C59" s="253"/>
      <c r="D59" s="339"/>
      <c r="E59" s="183" t="s">
        <v>188</v>
      </c>
      <c r="F59" s="357" t="s">
        <v>366</v>
      </c>
      <c r="G59" s="260"/>
      <c r="H59" s="358"/>
      <c r="I59" s="335" t="s">
        <v>643</v>
      </c>
      <c r="J59" s="261"/>
      <c r="L59" s="217">
        <v>86500</v>
      </c>
      <c r="M59" s="366">
        <v>0</v>
      </c>
      <c r="N59" s="261"/>
      <c r="O59" s="217">
        <v>0</v>
      </c>
      <c r="P59" s="366">
        <v>0</v>
      </c>
      <c r="Q59" s="261"/>
      <c r="R59" s="366">
        <v>0</v>
      </c>
      <c r="S59" s="260"/>
      <c r="T59" s="261"/>
      <c r="U59" s="217">
        <v>0</v>
      </c>
      <c r="V59" s="217">
        <v>0</v>
      </c>
      <c r="W59" s="217">
        <v>0</v>
      </c>
      <c r="X59" s="217">
        <v>0</v>
      </c>
      <c r="Y59" s="217">
        <v>0</v>
      </c>
      <c r="Z59" s="217">
        <v>0</v>
      </c>
      <c r="AA59" s="217">
        <v>0</v>
      </c>
      <c r="AB59" s="217">
        <v>0</v>
      </c>
      <c r="AC59" s="217">
        <v>0</v>
      </c>
      <c r="AD59" s="217">
        <v>0</v>
      </c>
      <c r="AE59" s="217">
        <v>0</v>
      </c>
      <c r="AF59" s="217">
        <v>86500</v>
      </c>
    </row>
    <row r="60" spans="1:32" ht="19.5" customHeight="1" x14ac:dyDescent="0.2">
      <c r="A60" s="330"/>
      <c r="B60" s="338"/>
      <c r="C60" s="253"/>
      <c r="D60" s="339"/>
      <c r="E60" s="183" t="s">
        <v>188</v>
      </c>
      <c r="F60" s="357" t="s">
        <v>367</v>
      </c>
      <c r="G60" s="260"/>
      <c r="H60" s="358"/>
      <c r="I60" s="335" t="s">
        <v>624</v>
      </c>
      <c r="J60" s="261"/>
      <c r="L60" s="217">
        <v>0</v>
      </c>
      <c r="M60" s="366">
        <v>7900</v>
      </c>
      <c r="N60" s="261"/>
      <c r="O60" s="217">
        <v>0</v>
      </c>
      <c r="P60" s="366">
        <v>0</v>
      </c>
      <c r="Q60" s="261"/>
      <c r="R60" s="366">
        <v>4000</v>
      </c>
      <c r="S60" s="260"/>
      <c r="T60" s="261"/>
      <c r="U60" s="217">
        <v>0</v>
      </c>
      <c r="V60" s="217">
        <v>0</v>
      </c>
      <c r="W60" s="217">
        <v>0</v>
      </c>
      <c r="X60" s="217">
        <v>0</v>
      </c>
      <c r="Y60" s="217">
        <v>0</v>
      </c>
      <c r="Z60" s="217">
        <v>0</v>
      </c>
      <c r="AA60" s="217">
        <v>0</v>
      </c>
      <c r="AB60" s="217">
        <v>0</v>
      </c>
      <c r="AC60" s="217">
        <v>0</v>
      </c>
      <c r="AD60" s="217">
        <v>0</v>
      </c>
      <c r="AE60" s="217">
        <v>0</v>
      </c>
      <c r="AF60" s="217">
        <v>11900</v>
      </c>
    </row>
    <row r="61" spans="1:32" ht="19.5" customHeight="1" x14ac:dyDescent="0.2">
      <c r="A61" s="330"/>
      <c r="B61" s="338"/>
      <c r="C61" s="253"/>
      <c r="D61" s="339"/>
      <c r="E61" s="183" t="s">
        <v>188</v>
      </c>
      <c r="F61" s="357" t="s">
        <v>368</v>
      </c>
      <c r="G61" s="260"/>
      <c r="H61" s="358"/>
      <c r="I61" s="335" t="s">
        <v>625</v>
      </c>
      <c r="J61" s="261"/>
      <c r="L61" s="217">
        <v>0</v>
      </c>
      <c r="M61" s="366">
        <v>0</v>
      </c>
      <c r="N61" s="261"/>
      <c r="O61" s="217">
        <v>0</v>
      </c>
      <c r="P61" s="366">
        <v>0</v>
      </c>
      <c r="Q61" s="261"/>
      <c r="R61" s="366">
        <v>0</v>
      </c>
      <c r="S61" s="260"/>
      <c r="T61" s="261"/>
      <c r="U61" s="217">
        <v>506</v>
      </c>
      <c r="V61" s="217">
        <v>0</v>
      </c>
      <c r="W61" s="217">
        <v>0</v>
      </c>
      <c r="X61" s="217">
        <v>0</v>
      </c>
      <c r="Y61" s="217">
        <v>0</v>
      </c>
      <c r="Z61" s="217">
        <v>0</v>
      </c>
      <c r="AA61" s="217">
        <v>0</v>
      </c>
      <c r="AB61" s="217">
        <v>0</v>
      </c>
      <c r="AC61" s="217">
        <v>0</v>
      </c>
      <c r="AD61" s="217">
        <v>0</v>
      </c>
      <c r="AE61" s="217">
        <v>0</v>
      </c>
      <c r="AF61" s="217">
        <v>506</v>
      </c>
    </row>
    <row r="62" spans="1:32" ht="19.5" customHeight="1" x14ac:dyDescent="0.2">
      <c r="A62" s="330"/>
      <c r="B62" s="338"/>
      <c r="C62" s="253"/>
      <c r="D62" s="339"/>
      <c r="E62" s="183" t="s">
        <v>188</v>
      </c>
      <c r="F62" s="357" t="s">
        <v>172</v>
      </c>
      <c r="G62" s="260"/>
      <c r="H62" s="358"/>
      <c r="I62" s="335" t="s">
        <v>626</v>
      </c>
      <c r="J62" s="261"/>
      <c r="L62" s="217">
        <v>30503.119999999999</v>
      </c>
      <c r="M62" s="366">
        <v>20000</v>
      </c>
      <c r="N62" s="261"/>
      <c r="O62" s="217">
        <v>5082.6099999999997</v>
      </c>
      <c r="P62" s="366">
        <v>0</v>
      </c>
      <c r="Q62" s="261"/>
      <c r="R62" s="366">
        <v>0</v>
      </c>
      <c r="S62" s="260"/>
      <c r="T62" s="261"/>
      <c r="U62" s="217">
        <v>0</v>
      </c>
      <c r="V62" s="217">
        <v>0</v>
      </c>
      <c r="W62" s="217">
        <v>0</v>
      </c>
      <c r="X62" s="217">
        <v>25000</v>
      </c>
      <c r="Y62" s="217">
        <v>0</v>
      </c>
      <c r="Z62" s="217">
        <v>0</v>
      </c>
      <c r="AA62" s="217">
        <v>0</v>
      </c>
      <c r="AB62" s="217">
        <v>0</v>
      </c>
      <c r="AC62" s="217">
        <v>0</v>
      </c>
      <c r="AD62" s="217">
        <v>100000</v>
      </c>
      <c r="AE62" s="217">
        <v>0</v>
      </c>
      <c r="AF62" s="217">
        <v>180585.73</v>
      </c>
    </row>
    <row r="63" spans="1:32" ht="19.5" customHeight="1" x14ac:dyDescent="0.2">
      <c r="A63" s="331"/>
      <c r="B63" s="333"/>
      <c r="C63" s="272"/>
      <c r="D63" s="273"/>
      <c r="E63" s="325" t="s">
        <v>56</v>
      </c>
      <c r="F63" s="260"/>
      <c r="G63" s="260"/>
      <c r="H63" s="260"/>
      <c r="I63" s="260"/>
      <c r="J63" s="261"/>
      <c r="L63" s="218">
        <v>396003.12</v>
      </c>
      <c r="M63" s="367">
        <v>30900</v>
      </c>
      <c r="N63" s="261"/>
      <c r="O63" s="218">
        <v>10082.61</v>
      </c>
      <c r="P63" s="367">
        <v>0</v>
      </c>
      <c r="Q63" s="261"/>
      <c r="R63" s="367">
        <v>4000</v>
      </c>
      <c r="S63" s="260"/>
      <c r="T63" s="261"/>
      <c r="U63" s="218">
        <v>76006</v>
      </c>
      <c r="V63" s="218">
        <v>0</v>
      </c>
      <c r="W63" s="218">
        <v>0</v>
      </c>
      <c r="X63" s="218">
        <v>87000</v>
      </c>
      <c r="Y63" s="218">
        <v>0</v>
      </c>
      <c r="Z63" s="218">
        <v>0</v>
      </c>
      <c r="AA63" s="218">
        <v>0</v>
      </c>
      <c r="AB63" s="218">
        <v>0</v>
      </c>
      <c r="AC63" s="218">
        <v>0</v>
      </c>
      <c r="AD63" s="218">
        <v>188000</v>
      </c>
      <c r="AE63" s="218">
        <v>0</v>
      </c>
      <c r="AF63" s="218">
        <v>791991.73</v>
      </c>
    </row>
    <row r="64" spans="1:32" ht="19.5" customHeight="1" x14ac:dyDescent="0.2">
      <c r="A64" s="329" t="s">
        <v>188</v>
      </c>
      <c r="B64" s="332" t="s">
        <v>31</v>
      </c>
      <c r="C64" s="334" t="s">
        <v>627</v>
      </c>
      <c r="D64" s="277"/>
      <c r="E64" s="183" t="s">
        <v>188</v>
      </c>
      <c r="F64" s="357" t="s">
        <v>369</v>
      </c>
      <c r="G64" s="260"/>
      <c r="H64" s="358"/>
      <c r="I64" s="335" t="s">
        <v>644</v>
      </c>
      <c r="J64" s="261"/>
      <c r="L64" s="217">
        <v>0</v>
      </c>
      <c r="M64" s="366">
        <v>0</v>
      </c>
      <c r="N64" s="261"/>
      <c r="O64" s="217">
        <v>0</v>
      </c>
      <c r="P64" s="366">
        <v>0</v>
      </c>
      <c r="Q64" s="261"/>
      <c r="R64" s="366">
        <v>0</v>
      </c>
      <c r="S64" s="260"/>
      <c r="T64" s="261"/>
      <c r="U64" s="217">
        <v>21000</v>
      </c>
      <c r="V64" s="217">
        <v>0</v>
      </c>
      <c r="W64" s="217">
        <v>0</v>
      </c>
      <c r="X64" s="217">
        <v>0</v>
      </c>
      <c r="Y64" s="217">
        <v>0</v>
      </c>
      <c r="Z64" s="217">
        <v>0</v>
      </c>
      <c r="AA64" s="217">
        <v>0</v>
      </c>
      <c r="AB64" s="217">
        <v>0</v>
      </c>
      <c r="AC64" s="217">
        <v>0</v>
      </c>
      <c r="AD64" s="217">
        <v>0</v>
      </c>
      <c r="AE64" s="217">
        <v>0</v>
      </c>
      <c r="AF64" s="217">
        <v>21000</v>
      </c>
    </row>
    <row r="65" spans="1:32" ht="19.5" customHeight="1" x14ac:dyDescent="0.2">
      <c r="A65" s="330"/>
      <c r="B65" s="338"/>
      <c r="C65" s="253"/>
      <c r="D65" s="339"/>
      <c r="E65" s="183" t="s">
        <v>188</v>
      </c>
      <c r="F65" s="357" t="s">
        <v>149</v>
      </c>
      <c r="G65" s="260"/>
      <c r="H65" s="358"/>
      <c r="I65" s="335" t="s">
        <v>632</v>
      </c>
      <c r="J65" s="261"/>
      <c r="L65" s="217">
        <v>0</v>
      </c>
      <c r="M65" s="366">
        <v>0</v>
      </c>
      <c r="N65" s="261"/>
      <c r="O65" s="217">
        <v>0</v>
      </c>
      <c r="P65" s="366">
        <v>0</v>
      </c>
      <c r="Q65" s="261"/>
      <c r="R65" s="366">
        <v>0</v>
      </c>
      <c r="S65" s="260"/>
      <c r="T65" s="261"/>
      <c r="U65" s="217">
        <v>0</v>
      </c>
      <c r="V65" s="217">
        <v>0</v>
      </c>
      <c r="W65" s="217">
        <v>0</v>
      </c>
      <c r="X65" s="217">
        <v>0</v>
      </c>
      <c r="Y65" s="217">
        <v>5262000</v>
      </c>
      <c r="Z65" s="217">
        <v>0</v>
      </c>
      <c r="AA65" s="217">
        <v>0</v>
      </c>
      <c r="AB65" s="217">
        <v>0</v>
      </c>
      <c r="AC65" s="217">
        <v>0</v>
      </c>
      <c r="AD65" s="217">
        <v>0</v>
      </c>
      <c r="AE65" s="217">
        <v>0</v>
      </c>
      <c r="AF65" s="217">
        <v>5262000</v>
      </c>
    </row>
    <row r="66" spans="1:32" ht="19.5" customHeight="1" x14ac:dyDescent="0.2">
      <c r="A66" s="330"/>
      <c r="B66" s="338"/>
      <c r="C66" s="253"/>
      <c r="D66" s="339"/>
      <c r="E66" s="183" t="s">
        <v>188</v>
      </c>
      <c r="F66" s="357" t="s">
        <v>173</v>
      </c>
      <c r="G66" s="260"/>
      <c r="H66" s="358"/>
      <c r="I66" s="335" t="s">
        <v>628</v>
      </c>
      <c r="J66" s="261"/>
      <c r="L66" s="217">
        <v>80000</v>
      </c>
      <c r="M66" s="366">
        <v>0</v>
      </c>
      <c r="N66" s="261"/>
      <c r="O66" s="217">
        <v>0</v>
      </c>
      <c r="P66" s="366">
        <v>0</v>
      </c>
      <c r="Q66" s="261"/>
      <c r="R66" s="366">
        <v>0</v>
      </c>
      <c r="S66" s="260"/>
      <c r="T66" s="261"/>
      <c r="U66" s="217">
        <v>69000</v>
      </c>
      <c r="V66" s="217">
        <v>0</v>
      </c>
      <c r="W66" s="217">
        <v>0</v>
      </c>
      <c r="X66" s="217">
        <v>0</v>
      </c>
      <c r="Y66" s="217">
        <v>768000</v>
      </c>
      <c r="Z66" s="217">
        <v>0</v>
      </c>
      <c r="AA66" s="217">
        <v>0</v>
      </c>
      <c r="AB66" s="217">
        <v>0</v>
      </c>
      <c r="AC66" s="217">
        <v>0</v>
      </c>
      <c r="AD66" s="217">
        <v>0</v>
      </c>
      <c r="AE66" s="217">
        <v>0</v>
      </c>
      <c r="AF66" s="217">
        <v>917000</v>
      </c>
    </row>
    <row r="67" spans="1:32" ht="19.5" customHeight="1" x14ac:dyDescent="0.2">
      <c r="A67" s="331"/>
      <c r="B67" s="333"/>
      <c r="C67" s="272"/>
      <c r="D67" s="273"/>
      <c r="E67" s="325" t="s">
        <v>56</v>
      </c>
      <c r="F67" s="260"/>
      <c r="G67" s="260"/>
      <c r="H67" s="260"/>
      <c r="I67" s="260"/>
      <c r="J67" s="261"/>
      <c r="L67" s="218">
        <v>80000</v>
      </c>
      <c r="M67" s="367">
        <v>0</v>
      </c>
      <c r="N67" s="261"/>
      <c r="O67" s="218">
        <v>0</v>
      </c>
      <c r="P67" s="367">
        <v>0</v>
      </c>
      <c r="Q67" s="261"/>
      <c r="R67" s="367">
        <v>0</v>
      </c>
      <c r="S67" s="260"/>
      <c r="T67" s="261"/>
      <c r="U67" s="218">
        <v>90000</v>
      </c>
      <c r="V67" s="218">
        <v>0</v>
      </c>
      <c r="W67" s="218">
        <v>0</v>
      </c>
      <c r="X67" s="218">
        <v>0</v>
      </c>
      <c r="Y67" s="218">
        <v>6030000</v>
      </c>
      <c r="Z67" s="218">
        <v>0</v>
      </c>
      <c r="AA67" s="218">
        <v>0</v>
      </c>
      <c r="AB67" s="218">
        <v>0</v>
      </c>
      <c r="AC67" s="218">
        <v>0</v>
      </c>
      <c r="AD67" s="218">
        <v>0</v>
      </c>
      <c r="AE67" s="218">
        <v>0</v>
      </c>
      <c r="AF67" s="218">
        <v>6200000</v>
      </c>
    </row>
    <row r="68" spans="1:32" ht="19.5" customHeight="1" x14ac:dyDescent="0.2">
      <c r="A68" s="329" t="s">
        <v>188</v>
      </c>
      <c r="B68" s="332" t="s">
        <v>34</v>
      </c>
      <c r="C68" s="334" t="s">
        <v>645</v>
      </c>
      <c r="D68" s="277"/>
      <c r="E68" s="183" t="s">
        <v>188</v>
      </c>
      <c r="F68" s="357" t="s">
        <v>34</v>
      </c>
      <c r="G68" s="260"/>
      <c r="H68" s="358"/>
      <c r="I68" s="335" t="s">
        <v>646</v>
      </c>
      <c r="J68" s="261"/>
      <c r="L68" s="217">
        <v>35000</v>
      </c>
      <c r="M68" s="366">
        <v>0</v>
      </c>
      <c r="N68" s="261"/>
      <c r="O68" s="217">
        <v>0</v>
      </c>
      <c r="P68" s="366">
        <v>0</v>
      </c>
      <c r="Q68" s="261"/>
      <c r="R68" s="366">
        <v>0</v>
      </c>
      <c r="S68" s="260"/>
      <c r="T68" s="261"/>
      <c r="U68" s="217">
        <v>0</v>
      </c>
      <c r="V68" s="217">
        <v>0</v>
      </c>
      <c r="W68" s="217">
        <v>0</v>
      </c>
      <c r="X68" s="217">
        <v>0</v>
      </c>
      <c r="Y68" s="217">
        <v>0</v>
      </c>
      <c r="Z68" s="217">
        <v>0</v>
      </c>
      <c r="AA68" s="217">
        <v>0</v>
      </c>
      <c r="AB68" s="217">
        <v>0</v>
      </c>
      <c r="AC68" s="217">
        <v>0</v>
      </c>
      <c r="AD68" s="217">
        <v>0</v>
      </c>
      <c r="AE68" s="217">
        <v>0</v>
      </c>
      <c r="AF68" s="217">
        <v>35000</v>
      </c>
    </row>
    <row r="69" spans="1:32" ht="19.5" customHeight="1" x14ac:dyDescent="0.2">
      <c r="A69" s="331"/>
      <c r="B69" s="333"/>
      <c r="C69" s="272"/>
      <c r="D69" s="273"/>
      <c r="E69" s="325" t="s">
        <v>56</v>
      </c>
      <c r="F69" s="260"/>
      <c r="G69" s="260"/>
      <c r="H69" s="260"/>
      <c r="I69" s="260"/>
      <c r="J69" s="261"/>
      <c r="L69" s="218">
        <v>35000</v>
      </c>
      <c r="M69" s="367">
        <v>0</v>
      </c>
      <c r="N69" s="261"/>
      <c r="O69" s="218">
        <v>0</v>
      </c>
      <c r="P69" s="367">
        <v>0</v>
      </c>
      <c r="Q69" s="261"/>
      <c r="R69" s="367">
        <v>0</v>
      </c>
      <c r="S69" s="260"/>
      <c r="T69" s="261"/>
      <c r="U69" s="218">
        <v>0</v>
      </c>
      <c r="V69" s="218">
        <v>0</v>
      </c>
      <c r="W69" s="218">
        <v>0</v>
      </c>
      <c r="X69" s="218">
        <v>0</v>
      </c>
      <c r="Y69" s="218">
        <v>0</v>
      </c>
      <c r="Z69" s="218">
        <v>0</v>
      </c>
      <c r="AA69" s="218">
        <v>0</v>
      </c>
      <c r="AB69" s="218">
        <v>0</v>
      </c>
      <c r="AC69" s="218">
        <v>0</v>
      </c>
      <c r="AD69" s="218">
        <v>0</v>
      </c>
      <c r="AE69" s="218">
        <v>0</v>
      </c>
      <c r="AF69" s="218">
        <v>35000</v>
      </c>
    </row>
    <row r="70" spans="1:32" ht="19.5" customHeight="1" x14ac:dyDescent="0.2">
      <c r="A70" s="329" t="s">
        <v>188</v>
      </c>
      <c r="B70" s="332" t="s">
        <v>7</v>
      </c>
      <c r="C70" s="334" t="s">
        <v>629</v>
      </c>
      <c r="D70" s="277"/>
      <c r="E70" s="183" t="s">
        <v>188</v>
      </c>
      <c r="F70" s="357" t="s">
        <v>370</v>
      </c>
      <c r="G70" s="260"/>
      <c r="H70" s="358"/>
      <c r="I70" s="335" t="s">
        <v>647</v>
      </c>
      <c r="J70" s="261"/>
      <c r="L70" s="217">
        <v>15000</v>
      </c>
      <c r="M70" s="366">
        <v>0</v>
      </c>
      <c r="N70" s="261"/>
      <c r="O70" s="217">
        <v>0</v>
      </c>
      <c r="P70" s="366">
        <v>0</v>
      </c>
      <c r="Q70" s="261"/>
      <c r="R70" s="366">
        <v>0</v>
      </c>
      <c r="S70" s="260"/>
      <c r="T70" s="261"/>
      <c r="U70" s="217">
        <v>0</v>
      </c>
      <c r="V70" s="217">
        <v>0</v>
      </c>
      <c r="W70" s="217">
        <v>0</v>
      </c>
      <c r="X70" s="217">
        <v>0</v>
      </c>
      <c r="Y70" s="217">
        <v>0</v>
      </c>
      <c r="Z70" s="217">
        <v>0</v>
      </c>
      <c r="AA70" s="217">
        <v>0</v>
      </c>
      <c r="AB70" s="217">
        <v>0</v>
      </c>
      <c r="AC70" s="217">
        <v>0</v>
      </c>
      <c r="AD70" s="217">
        <v>0</v>
      </c>
      <c r="AE70" s="217">
        <v>0</v>
      </c>
      <c r="AF70" s="217">
        <v>15000</v>
      </c>
    </row>
    <row r="71" spans="1:32" ht="19.5" customHeight="1" x14ac:dyDescent="0.2">
      <c r="A71" s="330"/>
      <c r="B71" s="338"/>
      <c r="C71" s="253"/>
      <c r="D71" s="339"/>
      <c r="E71" s="183" t="s">
        <v>188</v>
      </c>
      <c r="F71" s="357" t="s">
        <v>174</v>
      </c>
      <c r="G71" s="260"/>
      <c r="H71" s="358"/>
      <c r="I71" s="335" t="s">
        <v>630</v>
      </c>
      <c r="J71" s="261"/>
      <c r="L71" s="217">
        <v>0</v>
      </c>
      <c r="M71" s="366">
        <v>0</v>
      </c>
      <c r="N71" s="261"/>
      <c r="O71" s="217">
        <v>0</v>
      </c>
      <c r="P71" s="366">
        <v>0</v>
      </c>
      <c r="Q71" s="261"/>
      <c r="R71" s="366">
        <v>0</v>
      </c>
      <c r="S71" s="260"/>
      <c r="T71" s="261"/>
      <c r="U71" s="217">
        <v>1304000</v>
      </c>
      <c r="V71" s="217">
        <v>0</v>
      </c>
      <c r="W71" s="217">
        <v>0</v>
      </c>
      <c r="X71" s="217">
        <v>0</v>
      </c>
      <c r="Y71" s="217">
        <v>0</v>
      </c>
      <c r="Z71" s="217">
        <v>0</v>
      </c>
      <c r="AA71" s="217">
        <v>0</v>
      </c>
      <c r="AB71" s="217">
        <v>0</v>
      </c>
      <c r="AC71" s="217">
        <v>0</v>
      </c>
      <c r="AD71" s="217">
        <v>0</v>
      </c>
      <c r="AE71" s="217">
        <v>0</v>
      </c>
      <c r="AF71" s="217">
        <v>1304000</v>
      </c>
    </row>
    <row r="72" spans="1:32" ht="19.5" customHeight="1" x14ac:dyDescent="0.2">
      <c r="A72" s="330"/>
      <c r="B72" s="338"/>
      <c r="C72" s="253"/>
      <c r="D72" s="339"/>
      <c r="E72" s="183" t="s">
        <v>188</v>
      </c>
      <c r="F72" s="357" t="s">
        <v>371</v>
      </c>
      <c r="G72" s="260"/>
      <c r="H72" s="358"/>
      <c r="I72" s="335" t="s">
        <v>648</v>
      </c>
      <c r="J72" s="261"/>
      <c r="L72" s="217">
        <v>0</v>
      </c>
      <c r="M72" s="366">
        <v>0</v>
      </c>
      <c r="N72" s="261"/>
      <c r="O72" s="217">
        <v>0</v>
      </c>
      <c r="P72" s="366">
        <v>0</v>
      </c>
      <c r="Q72" s="261"/>
      <c r="R72" s="366">
        <v>0</v>
      </c>
      <c r="S72" s="260"/>
      <c r="T72" s="261"/>
      <c r="U72" s="217">
        <v>0</v>
      </c>
      <c r="V72" s="217">
        <v>52500</v>
      </c>
      <c r="W72" s="217">
        <v>0</v>
      </c>
      <c r="X72" s="217">
        <v>0</v>
      </c>
      <c r="Y72" s="217">
        <v>0</v>
      </c>
      <c r="Z72" s="217">
        <v>0</v>
      </c>
      <c r="AA72" s="217">
        <v>0</v>
      </c>
      <c r="AB72" s="217">
        <v>0</v>
      </c>
      <c r="AC72" s="217">
        <v>0</v>
      </c>
      <c r="AD72" s="217">
        <v>0</v>
      </c>
      <c r="AE72" s="217">
        <v>0</v>
      </c>
      <c r="AF72" s="217">
        <v>52500</v>
      </c>
    </row>
    <row r="73" spans="1:32" ht="19.5" customHeight="1" x14ac:dyDescent="0.2">
      <c r="A73" s="331"/>
      <c r="B73" s="333"/>
      <c r="C73" s="272"/>
      <c r="D73" s="273"/>
      <c r="E73" s="325" t="s">
        <v>56</v>
      </c>
      <c r="F73" s="260"/>
      <c r="G73" s="260"/>
      <c r="H73" s="260"/>
      <c r="I73" s="260"/>
      <c r="J73" s="261"/>
      <c r="L73" s="218">
        <v>15000</v>
      </c>
      <c r="M73" s="367">
        <v>0</v>
      </c>
      <c r="N73" s="261"/>
      <c r="O73" s="218">
        <v>0</v>
      </c>
      <c r="P73" s="367">
        <v>0</v>
      </c>
      <c r="Q73" s="261"/>
      <c r="R73" s="367">
        <v>0</v>
      </c>
      <c r="S73" s="260"/>
      <c r="T73" s="261"/>
      <c r="U73" s="218">
        <v>1304000</v>
      </c>
      <c r="V73" s="218">
        <v>52500</v>
      </c>
      <c r="W73" s="218">
        <v>0</v>
      </c>
      <c r="X73" s="218">
        <v>0</v>
      </c>
      <c r="Y73" s="218">
        <v>0</v>
      </c>
      <c r="Z73" s="218">
        <v>0</v>
      </c>
      <c r="AA73" s="218">
        <v>0</v>
      </c>
      <c r="AB73" s="218">
        <v>0</v>
      </c>
      <c r="AC73" s="218">
        <v>0</v>
      </c>
      <c r="AD73" s="218">
        <v>0</v>
      </c>
      <c r="AE73" s="218">
        <v>0</v>
      </c>
      <c r="AF73" s="218">
        <v>1371500</v>
      </c>
    </row>
    <row r="74" spans="1:32" ht="19.5" customHeight="1" x14ac:dyDescent="0.2">
      <c r="A74" s="329" t="s">
        <v>188</v>
      </c>
      <c r="B74" s="332" t="s">
        <v>2</v>
      </c>
      <c r="C74" s="334" t="s">
        <v>573</v>
      </c>
      <c r="D74" s="277"/>
      <c r="E74" s="183" t="s">
        <v>188</v>
      </c>
      <c r="F74" s="357" t="s">
        <v>123</v>
      </c>
      <c r="G74" s="260"/>
      <c r="H74" s="358"/>
      <c r="I74" s="335" t="s">
        <v>574</v>
      </c>
      <c r="J74" s="261"/>
      <c r="L74" s="217">
        <v>0</v>
      </c>
      <c r="M74" s="366">
        <v>0</v>
      </c>
      <c r="N74" s="261"/>
      <c r="O74" s="217">
        <v>0</v>
      </c>
      <c r="P74" s="366">
        <v>0</v>
      </c>
      <c r="Q74" s="261"/>
      <c r="R74" s="366">
        <v>0</v>
      </c>
      <c r="S74" s="260"/>
      <c r="T74" s="261"/>
      <c r="U74" s="217">
        <v>0</v>
      </c>
      <c r="V74" s="217">
        <v>0</v>
      </c>
      <c r="W74" s="217">
        <v>0</v>
      </c>
      <c r="X74" s="217">
        <v>0</v>
      </c>
      <c r="Y74" s="217">
        <v>0</v>
      </c>
      <c r="Z74" s="217">
        <v>0</v>
      </c>
      <c r="AA74" s="217">
        <v>0</v>
      </c>
      <c r="AB74" s="217">
        <v>0</v>
      </c>
      <c r="AC74" s="217">
        <v>0</v>
      </c>
      <c r="AD74" s="217">
        <v>0</v>
      </c>
      <c r="AE74" s="217">
        <v>49270</v>
      </c>
      <c r="AF74" s="217">
        <v>49270</v>
      </c>
    </row>
    <row r="75" spans="1:32" ht="19.5" customHeight="1" x14ac:dyDescent="0.2">
      <c r="A75" s="330"/>
      <c r="B75" s="338"/>
      <c r="C75" s="253"/>
      <c r="D75" s="339"/>
      <c r="E75" s="183" t="s">
        <v>188</v>
      </c>
      <c r="F75" s="357" t="s">
        <v>125</v>
      </c>
      <c r="G75" s="260"/>
      <c r="H75" s="358"/>
      <c r="I75" s="335" t="s">
        <v>575</v>
      </c>
      <c r="J75" s="261"/>
      <c r="L75" s="217">
        <v>0</v>
      </c>
      <c r="M75" s="366">
        <v>0</v>
      </c>
      <c r="N75" s="261"/>
      <c r="O75" s="217">
        <v>0</v>
      </c>
      <c r="P75" s="366">
        <v>0</v>
      </c>
      <c r="Q75" s="261"/>
      <c r="R75" s="366">
        <v>0</v>
      </c>
      <c r="S75" s="260"/>
      <c r="T75" s="261"/>
      <c r="U75" s="217">
        <v>0</v>
      </c>
      <c r="V75" s="217">
        <v>0</v>
      </c>
      <c r="W75" s="217">
        <v>0</v>
      </c>
      <c r="X75" s="217">
        <v>0</v>
      </c>
      <c r="Y75" s="217">
        <v>0</v>
      </c>
      <c r="Z75" s="217">
        <v>0</v>
      </c>
      <c r="AA75" s="217">
        <v>0</v>
      </c>
      <c r="AB75" s="217">
        <v>0</v>
      </c>
      <c r="AC75" s="217">
        <v>0</v>
      </c>
      <c r="AD75" s="217">
        <v>0</v>
      </c>
      <c r="AE75" s="217">
        <v>3363400</v>
      </c>
      <c r="AF75" s="217">
        <v>3363400</v>
      </c>
    </row>
    <row r="76" spans="1:32" ht="19.5" customHeight="1" x14ac:dyDescent="0.2">
      <c r="A76" s="330"/>
      <c r="B76" s="338"/>
      <c r="C76" s="253"/>
      <c r="D76" s="339"/>
      <c r="E76" s="183" t="s">
        <v>188</v>
      </c>
      <c r="F76" s="357" t="s">
        <v>126</v>
      </c>
      <c r="G76" s="260"/>
      <c r="H76" s="358"/>
      <c r="I76" s="335" t="s">
        <v>576</v>
      </c>
      <c r="J76" s="261"/>
      <c r="L76" s="217">
        <v>0</v>
      </c>
      <c r="M76" s="366">
        <v>0</v>
      </c>
      <c r="N76" s="261"/>
      <c r="O76" s="217">
        <v>0</v>
      </c>
      <c r="P76" s="366">
        <v>0</v>
      </c>
      <c r="Q76" s="261"/>
      <c r="R76" s="366">
        <v>0</v>
      </c>
      <c r="S76" s="260"/>
      <c r="T76" s="261"/>
      <c r="U76" s="217">
        <v>0</v>
      </c>
      <c r="V76" s="217">
        <v>0</v>
      </c>
      <c r="W76" s="217">
        <v>0</v>
      </c>
      <c r="X76" s="217">
        <v>0</v>
      </c>
      <c r="Y76" s="217">
        <v>0</v>
      </c>
      <c r="Z76" s="217">
        <v>0</v>
      </c>
      <c r="AA76" s="217">
        <v>0</v>
      </c>
      <c r="AB76" s="217">
        <v>0</v>
      </c>
      <c r="AC76" s="217">
        <v>0</v>
      </c>
      <c r="AD76" s="217">
        <v>0</v>
      </c>
      <c r="AE76" s="217">
        <v>705600</v>
      </c>
      <c r="AF76" s="217">
        <v>705600</v>
      </c>
    </row>
    <row r="77" spans="1:32" ht="19.5" customHeight="1" x14ac:dyDescent="0.2">
      <c r="A77" s="330"/>
      <c r="B77" s="338"/>
      <c r="C77" s="253"/>
      <c r="D77" s="339"/>
      <c r="E77" s="183" t="s">
        <v>188</v>
      </c>
      <c r="F77" s="357" t="s">
        <v>127</v>
      </c>
      <c r="G77" s="260"/>
      <c r="H77" s="358"/>
      <c r="I77" s="335" t="s">
        <v>577</v>
      </c>
      <c r="J77" s="261"/>
      <c r="L77" s="217">
        <v>0</v>
      </c>
      <c r="M77" s="366">
        <v>0</v>
      </c>
      <c r="N77" s="261"/>
      <c r="O77" s="217">
        <v>0</v>
      </c>
      <c r="P77" s="366">
        <v>0</v>
      </c>
      <c r="Q77" s="261"/>
      <c r="R77" s="366">
        <v>0</v>
      </c>
      <c r="S77" s="260"/>
      <c r="T77" s="261"/>
      <c r="U77" s="217">
        <v>0</v>
      </c>
      <c r="V77" s="217">
        <v>0</v>
      </c>
      <c r="W77" s="217">
        <v>0</v>
      </c>
      <c r="X77" s="217">
        <v>0</v>
      </c>
      <c r="Y77" s="217">
        <v>0</v>
      </c>
      <c r="Z77" s="217">
        <v>0</v>
      </c>
      <c r="AA77" s="217">
        <v>0</v>
      </c>
      <c r="AB77" s="217">
        <v>0</v>
      </c>
      <c r="AC77" s="217">
        <v>0</v>
      </c>
      <c r="AD77" s="217">
        <v>0</v>
      </c>
      <c r="AE77" s="217">
        <v>78000</v>
      </c>
      <c r="AF77" s="217">
        <v>78000</v>
      </c>
    </row>
    <row r="78" spans="1:32" ht="19.5" customHeight="1" x14ac:dyDescent="0.2">
      <c r="A78" s="330"/>
      <c r="B78" s="338"/>
      <c r="C78" s="253"/>
      <c r="D78" s="339"/>
      <c r="E78" s="183" t="s">
        <v>188</v>
      </c>
      <c r="F78" s="357" t="s">
        <v>158</v>
      </c>
      <c r="G78" s="260"/>
      <c r="H78" s="358"/>
      <c r="I78" s="335" t="s">
        <v>578</v>
      </c>
      <c r="J78" s="261"/>
      <c r="L78" s="217">
        <v>0</v>
      </c>
      <c r="M78" s="366">
        <v>0</v>
      </c>
      <c r="N78" s="261"/>
      <c r="O78" s="217">
        <v>0</v>
      </c>
      <c r="P78" s="366">
        <v>0</v>
      </c>
      <c r="Q78" s="261"/>
      <c r="R78" s="366">
        <v>0</v>
      </c>
      <c r="S78" s="260"/>
      <c r="T78" s="261"/>
      <c r="U78" s="217">
        <v>0</v>
      </c>
      <c r="V78" s="217">
        <v>0</v>
      </c>
      <c r="W78" s="217">
        <v>0</v>
      </c>
      <c r="X78" s="217">
        <v>0</v>
      </c>
      <c r="Y78" s="217">
        <v>0</v>
      </c>
      <c r="Z78" s="217">
        <v>0</v>
      </c>
      <c r="AA78" s="217">
        <v>0</v>
      </c>
      <c r="AB78" s="217">
        <v>0</v>
      </c>
      <c r="AC78" s="217">
        <v>0</v>
      </c>
      <c r="AD78" s="217">
        <v>0</v>
      </c>
      <c r="AE78" s="217">
        <v>233154</v>
      </c>
      <c r="AF78" s="217">
        <v>233154</v>
      </c>
    </row>
    <row r="79" spans="1:32" ht="19.5" customHeight="1" x14ac:dyDescent="0.2">
      <c r="A79" s="330"/>
      <c r="B79" s="338"/>
      <c r="C79" s="253"/>
      <c r="D79" s="339"/>
      <c r="E79" s="183" t="s">
        <v>188</v>
      </c>
      <c r="F79" s="357" t="s">
        <v>159</v>
      </c>
      <c r="G79" s="260"/>
      <c r="H79" s="358"/>
      <c r="I79" s="335" t="s">
        <v>579</v>
      </c>
      <c r="J79" s="261"/>
      <c r="L79" s="217">
        <v>0</v>
      </c>
      <c r="M79" s="366">
        <v>0</v>
      </c>
      <c r="N79" s="261"/>
      <c r="O79" s="217">
        <v>0</v>
      </c>
      <c r="P79" s="366">
        <v>0</v>
      </c>
      <c r="Q79" s="261"/>
      <c r="R79" s="366">
        <v>0</v>
      </c>
      <c r="S79" s="260"/>
      <c r="T79" s="261"/>
      <c r="U79" s="217">
        <v>0</v>
      </c>
      <c r="V79" s="217">
        <v>0</v>
      </c>
      <c r="W79" s="217">
        <v>0</v>
      </c>
      <c r="X79" s="217">
        <v>0</v>
      </c>
      <c r="Y79" s="217">
        <v>0</v>
      </c>
      <c r="Z79" s="217">
        <v>0</v>
      </c>
      <c r="AA79" s="217">
        <v>0</v>
      </c>
      <c r="AB79" s="217">
        <v>0</v>
      </c>
      <c r="AC79" s="217">
        <v>0</v>
      </c>
      <c r="AD79" s="217">
        <v>0</v>
      </c>
      <c r="AE79" s="217">
        <v>75000</v>
      </c>
      <c r="AF79" s="217">
        <v>75000</v>
      </c>
    </row>
    <row r="80" spans="1:32" ht="19.5" customHeight="1" x14ac:dyDescent="0.2">
      <c r="A80" s="331"/>
      <c r="B80" s="333"/>
      <c r="C80" s="272"/>
      <c r="D80" s="273"/>
      <c r="E80" s="325" t="s">
        <v>56</v>
      </c>
      <c r="F80" s="260"/>
      <c r="G80" s="260"/>
      <c r="H80" s="260"/>
      <c r="I80" s="260"/>
      <c r="J80" s="261"/>
      <c r="L80" s="218">
        <v>0</v>
      </c>
      <c r="M80" s="367">
        <v>0</v>
      </c>
      <c r="N80" s="261"/>
      <c r="O80" s="218">
        <v>0</v>
      </c>
      <c r="P80" s="367">
        <v>0</v>
      </c>
      <c r="Q80" s="261"/>
      <c r="R80" s="367">
        <v>0</v>
      </c>
      <c r="S80" s="260"/>
      <c r="T80" s="261"/>
      <c r="U80" s="218">
        <v>0</v>
      </c>
      <c r="V80" s="218">
        <v>0</v>
      </c>
      <c r="W80" s="218">
        <v>0</v>
      </c>
      <c r="X80" s="218">
        <v>0</v>
      </c>
      <c r="Y80" s="218">
        <v>0</v>
      </c>
      <c r="Z80" s="218">
        <v>0</v>
      </c>
      <c r="AA80" s="218">
        <v>0</v>
      </c>
      <c r="AB80" s="218">
        <v>0</v>
      </c>
      <c r="AC80" s="218">
        <v>0</v>
      </c>
      <c r="AD80" s="218">
        <v>0</v>
      </c>
      <c r="AE80" s="218">
        <v>4504424</v>
      </c>
      <c r="AF80" s="218">
        <v>4504424</v>
      </c>
    </row>
    <row r="81" spans="1:32" ht="19.5" customHeight="1" x14ac:dyDescent="0.2">
      <c r="A81" s="364" t="s">
        <v>250</v>
      </c>
      <c r="B81" s="260"/>
      <c r="C81" s="260"/>
      <c r="D81" s="260"/>
      <c r="E81" s="260"/>
      <c r="F81" s="260"/>
      <c r="G81" s="260"/>
      <c r="H81" s="260"/>
      <c r="I81" s="260"/>
      <c r="J81" s="261"/>
      <c r="L81" s="216">
        <v>4365507.24</v>
      </c>
      <c r="M81" s="365">
        <v>1549215</v>
      </c>
      <c r="N81" s="261"/>
      <c r="O81" s="216">
        <v>235242.61</v>
      </c>
      <c r="P81" s="365">
        <v>28086.69</v>
      </c>
      <c r="Q81" s="261"/>
      <c r="R81" s="365">
        <v>1836191.36</v>
      </c>
      <c r="S81" s="260"/>
      <c r="T81" s="261"/>
      <c r="U81" s="216">
        <v>3215318.2</v>
      </c>
      <c r="V81" s="216">
        <v>232500</v>
      </c>
      <c r="W81" s="216">
        <v>155000</v>
      </c>
      <c r="X81" s="216">
        <v>1553465</v>
      </c>
      <c r="Y81" s="216">
        <v>6030000</v>
      </c>
      <c r="Z81" s="216">
        <v>158885</v>
      </c>
      <c r="AA81" s="216">
        <v>750000</v>
      </c>
      <c r="AB81" s="216">
        <v>351840</v>
      </c>
      <c r="AC81" s="216">
        <v>18130</v>
      </c>
      <c r="AD81" s="216">
        <v>730393.03</v>
      </c>
      <c r="AE81" s="216">
        <v>4504424</v>
      </c>
      <c r="AF81" s="216">
        <v>25714198.129999999</v>
      </c>
    </row>
  </sheetData>
  <mergeCells count="416">
    <mergeCell ref="R71:T71"/>
    <mergeCell ref="M72:N72"/>
    <mergeCell ref="P72:Q72"/>
    <mergeCell ref="R72:T72"/>
    <mergeCell ref="M75:N75"/>
    <mergeCell ref="P75:Q75"/>
    <mergeCell ref="R75:T75"/>
    <mergeCell ref="M73:N73"/>
    <mergeCell ref="P73:Q73"/>
    <mergeCell ref="R73:T73"/>
    <mergeCell ref="M74:N74"/>
    <mergeCell ref="P74:Q74"/>
    <mergeCell ref="R74:T74"/>
    <mergeCell ref="M71:N71"/>
    <mergeCell ref="P71:Q71"/>
    <mergeCell ref="M43:N43"/>
    <mergeCell ref="P43:Q43"/>
    <mergeCell ref="M62:N62"/>
    <mergeCell ref="M57:N57"/>
    <mergeCell ref="P57:Q57"/>
    <mergeCell ref="M46:N46"/>
    <mergeCell ref="P46:Q46"/>
    <mergeCell ref="P62:Q62"/>
    <mergeCell ref="M66:N66"/>
    <mergeCell ref="P66:Q66"/>
    <mergeCell ref="R69:T69"/>
    <mergeCell ref="M58:N58"/>
    <mergeCell ref="P58:Q58"/>
    <mergeCell ref="R58:T58"/>
    <mergeCell ref="M54:N54"/>
    <mergeCell ref="P54:Q54"/>
    <mergeCell ref="M70:N70"/>
    <mergeCell ref="P70:Q70"/>
    <mergeCell ref="R70:T70"/>
    <mergeCell ref="M67:N67"/>
    <mergeCell ref="P67:Q67"/>
    <mergeCell ref="R67:T67"/>
    <mergeCell ref="M61:N61"/>
    <mergeCell ref="P61:Q61"/>
    <mergeCell ref="R61:T61"/>
    <mergeCell ref="M68:N68"/>
    <mergeCell ref="P68:Q68"/>
    <mergeCell ref="R68:T68"/>
    <mergeCell ref="R59:T59"/>
    <mergeCell ref="M69:N69"/>
    <mergeCell ref="P69:Q69"/>
    <mergeCell ref="M59:N59"/>
    <mergeCell ref="P59:Q59"/>
    <mergeCell ref="R48:T48"/>
    <mergeCell ref="M45:N45"/>
    <mergeCell ref="P45:Q45"/>
    <mergeCell ref="R45:T45"/>
    <mergeCell ref="R57:T57"/>
    <mergeCell ref="M50:N50"/>
    <mergeCell ref="M53:N53"/>
    <mergeCell ref="P53:Q53"/>
    <mergeCell ref="R53:T53"/>
    <mergeCell ref="P50:Q50"/>
    <mergeCell ref="R50:T50"/>
    <mergeCell ref="R54:T54"/>
    <mergeCell ref="P49:Q49"/>
    <mergeCell ref="R49:T49"/>
    <mergeCell ref="M47:N47"/>
    <mergeCell ref="P47:Q47"/>
    <mergeCell ref="R42:T42"/>
    <mergeCell ref="I43:J43"/>
    <mergeCell ref="I44:J44"/>
    <mergeCell ref="I41:J41"/>
    <mergeCell ref="I45:J45"/>
    <mergeCell ref="F46:H46"/>
    <mergeCell ref="I46:J46"/>
    <mergeCell ref="E47:J47"/>
    <mergeCell ref="M56:N56"/>
    <mergeCell ref="P56:Q56"/>
    <mergeCell ref="R56:T56"/>
    <mergeCell ref="R55:T55"/>
    <mergeCell ref="M51:N51"/>
    <mergeCell ref="P51:Q51"/>
    <mergeCell ref="R51:T51"/>
    <mergeCell ref="M52:N52"/>
    <mergeCell ref="P52:Q52"/>
    <mergeCell ref="R52:T52"/>
    <mergeCell ref="M55:N55"/>
    <mergeCell ref="P55:Q55"/>
    <mergeCell ref="M49:N49"/>
    <mergeCell ref="R47:T47"/>
    <mergeCell ref="M48:N48"/>
    <mergeCell ref="P48:Q48"/>
    <mergeCell ref="M16:N16"/>
    <mergeCell ref="P16:Q16"/>
    <mergeCell ref="R16:T16"/>
    <mergeCell ref="M11:N11"/>
    <mergeCell ref="P11:Q11"/>
    <mergeCell ref="R11:T11"/>
    <mergeCell ref="M12:N12"/>
    <mergeCell ref="P12:Q12"/>
    <mergeCell ref="R12:T12"/>
    <mergeCell ref="M13:N13"/>
    <mergeCell ref="P13:Q13"/>
    <mergeCell ref="R13:T13"/>
    <mergeCell ref="M15:N15"/>
    <mergeCell ref="P15:Q15"/>
    <mergeCell ref="R15:T15"/>
    <mergeCell ref="M14:N14"/>
    <mergeCell ref="P14:Q14"/>
    <mergeCell ref="R17:T17"/>
    <mergeCell ref="M20:N20"/>
    <mergeCell ref="P20:Q20"/>
    <mergeCell ref="R20:T20"/>
    <mergeCell ref="M17:N17"/>
    <mergeCell ref="P17:Q17"/>
    <mergeCell ref="I17:J17"/>
    <mergeCell ref="I18:J18"/>
    <mergeCell ref="I19:J19"/>
    <mergeCell ref="I20:J20"/>
    <mergeCell ref="M21:N21"/>
    <mergeCell ref="P21:Q21"/>
    <mergeCell ref="R21:T21"/>
    <mergeCell ref="M18:N18"/>
    <mergeCell ref="P18:Q18"/>
    <mergeCell ref="R18:T18"/>
    <mergeCell ref="M19:N19"/>
    <mergeCell ref="P19:Q19"/>
    <mergeCell ref="R19:T19"/>
    <mergeCell ref="I34:J34"/>
    <mergeCell ref="I35:J35"/>
    <mergeCell ref="I36:J36"/>
    <mergeCell ref="I37:J37"/>
    <mergeCell ref="M26:N26"/>
    <mergeCell ref="P26:Q26"/>
    <mergeCell ref="M22:N22"/>
    <mergeCell ref="P22:Q22"/>
    <mergeCell ref="R22:T22"/>
    <mergeCell ref="M23:N23"/>
    <mergeCell ref="P23:Q23"/>
    <mergeCell ref="R23:T23"/>
    <mergeCell ref="M28:N28"/>
    <mergeCell ref="P28:Q28"/>
    <mergeCell ref="R28:T28"/>
    <mergeCell ref="M30:N30"/>
    <mergeCell ref="P30:Q30"/>
    <mergeCell ref="R30:T30"/>
    <mergeCell ref="M34:N34"/>
    <mergeCell ref="P34:Q34"/>
    <mergeCell ref="R34:T34"/>
    <mergeCell ref="R33:T33"/>
    <mergeCell ref="M33:N33"/>
    <mergeCell ref="P33:Q33"/>
    <mergeCell ref="P24:Q24"/>
    <mergeCell ref="M25:N25"/>
    <mergeCell ref="P25:Q25"/>
    <mergeCell ref="R25:T25"/>
    <mergeCell ref="R24:T24"/>
    <mergeCell ref="M24:N24"/>
    <mergeCell ref="R37:T37"/>
    <mergeCell ref="M38:N38"/>
    <mergeCell ref="P38:Q38"/>
    <mergeCell ref="R38:T38"/>
    <mergeCell ref="M35:N35"/>
    <mergeCell ref="P35:Q35"/>
    <mergeCell ref="R35:T35"/>
    <mergeCell ref="M36:N36"/>
    <mergeCell ref="P36:Q36"/>
    <mergeCell ref="M37:N37"/>
    <mergeCell ref="P37:Q37"/>
    <mergeCell ref="R36:T36"/>
    <mergeCell ref="R29:T29"/>
    <mergeCell ref="R31:T31"/>
    <mergeCell ref="M32:N32"/>
    <mergeCell ref="M29:N29"/>
    <mergeCell ref="P29:Q29"/>
    <mergeCell ref="R32:T32"/>
    <mergeCell ref="P32:Q32"/>
    <mergeCell ref="M31:N31"/>
    <mergeCell ref="P31:Q31"/>
    <mergeCell ref="M39:N39"/>
    <mergeCell ref="R39:T39"/>
    <mergeCell ref="M40:N40"/>
    <mergeCell ref="P40:Q40"/>
    <mergeCell ref="R40:T40"/>
    <mergeCell ref="P39:Q39"/>
    <mergeCell ref="F45:H45"/>
    <mergeCell ref="I38:J38"/>
    <mergeCell ref="F39:H39"/>
    <mergeCell ref="I39:J39"/>
    <mergeCell ref="F40:H40"/>
    <mergeCell ref="I40:J40"/>
    <mergeCell ref="F41:H41"/>
    <mergeCell ref="R62:T62"/>
    <mergeCell ref="M63:N63"/>
    <mergeCell ref="P63:Q63"/>
    <mergeCell ref="R63:T63"/>
    <mergeCell ref="M60:N60"/>
    <mergeCell ref="P60:Q60"/>
    <mergeCell ref="R60:T60"/>
    <mergeCell ref="R43:T43"/>
    <mergeCell ref="M44:N44"/>
    <mergeCell ref="P44:Q44"/>
    <mergeCell ref="R46:T46"/>
    <mergeCell ref="R44:T44"/>
    <mergeCell ref="M41:N41"/>
    <mergeCell ref="P41:Q41"/>
    <mergeCell ref="R41:T41"/>
    <mergeCell ref="M42:N42"/>
    <mergeCell ref="P42:Q42"/>
    <mergeCell ref="A70:A73"/>
    <mergeCell ref="B70:B73"/>
    <mergeCell ref="C70:D73"/>
    <mergeCell ref="F70:H70"/>
    <mergeCell ref="I70:J70"/>
    <mergeCell ref="F71:H71"/>
    <mergeCell ref="I71:J71"/>
    <mergeCell ref="F72:H72"/>
    <mergeCell ref="I72:J72"/>
    <mergeCell ref="E73:J73"/>
    <mergeCell ref="A64:A67"/>
    <mergeCell ref="B64:B67"/>
    <mergeCell ref="C64:D67"/>
    <mergeCell ref="F64:H64"/>
    <mergeCell ref="F65:H65"/>
    <mergeCell ref="F66:H66"/>
    <mergeCell ref="E67:J67"/>
    <mergeCell ref="A68:A69"/>
    <mergeCell ref="B68:B69"/>
    <mergeCell ref="C68:D69"/>
    <mergeCell ref="F68:H68"/>
    <mergeCell ref="I68:J68"/>
    <mergeCell ref="I64:J64"/>
    <mergeCell ref="I65:J65"/>
    <mergeCell ref="I66:J66"/>
    <mergeCell ref="E69:J69"/>
    <mergeCell ref="A74:A80"/>
    <mergeCell ref="B74:B80"/>
    <mergeCell ref="C74:D80"/>
    <mergeCell ref="F74:H74"/>
    <mergeCell ref="I74:J74"/>
    <mergeCell ref="F75:H75"/>
    <mergeCell ref="I75:J75"/>
    <mergeCell ref="F76:H76"/>
    <mergeCell ref="I76:J76"/>
    <mergeCell ref="F77:H77"/>
    <mergeCell ref="L4:N5"/>
    <mergeCell ref="O4:Q5"/>
    <mergeCell ref="R4:U5"/>
    <mergeCell ref="V4:V5"/>
    <mergeCell ref="M78:N78"/>
    <mergeCell ref="P78:Q78"/>
    <mergeCell ref="R78:T78"/>
    <mergeCell ref="M76:N76"/>
    <mergeCell ref="P76:Q76"/>
    <mergeCell ref="R76:T76"/>
    <mergeCell ref="M77:N77"/>
    <mergeCell ref="P77:Q77"/>
    <mergeCell ref="R77:T77"/>
    <mergeCell ref="R66:T66"/>
    <mergeCell ref="M64:N64"/>
    <mergeCell ref="P64:Q64"/>
    <mergeCell ref="R64:T64"/>
    <mergeCell ref="M65:N65"/>
    <mergeCell ref="P65:Q65"/>
    <mergeCell ref="R65:T65"/>
    <mergeCell ref="R26:T26"/>
    <mergeCell ref="M27:N27"/>
    <mergeCell ref="P27:Q27"/>
    <mergeCell ref="R27:T27"/>
    <mergeCell ref="W4:W5"/>
    <mergeCell ref="X4:Y5"/>
    <mergeCell ref="Z4:Z5"/>
    <mergeCell ref="AA4:AB5"/>
    <mergeCell ref="AC4:AC5"/>
    <mergeCell ref="AD4:AD5"/>
    <mergeCell ref="AE4:AE5"/>
    <mergeCell ref="AF4:AF9"/>
    <mergeCell ref="L6:N6"/>
    <mergeCell ref="O6:Q6"/>
    <mergeCell ref="R6:U6"/>
    <mergeCell ref="X6:Y6"/>
    <mergeCell ref="AA6:AB6"/>
    <mergeCell ref="L7:L8"/>
    <mergeCell ref="M7:N8"/>
    <mergeCell ref="O7:O8"/>
    <mergeCell ref="P7:Q8"/>
    <mergeCell ref="R7:T8"/>
    <mergeCell ref="U7:U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8:C9"/>
    <mergeCell ref="A11:A16"/>
    <mergeCell ref="B11:B16"/>
    <mergeCell ref="C11:D16"/>
    <mergeCell ref="F11:H11"/>
    <mergeCell ref="I11:J11"/>
    <mergeCell ref="F12:H12"/>
    <mergeCell ref="I12:J12"/>
    <mergeCell ref="F13:H13"/>
    <mergeCell ref="I13:J13"/>
    <mergeCell ref="F14:H14"/>
    <mergeCell ref="I14:J14"/>
    <mergeCell ref="F15:H15"/>
    <mergeCell ref="I15:J15"/>
    <mergeCell ref="E16:J16"/>
    <mergeCell ref="M9:N9"/>
    <mergeCell ref="P9:Q9"/>
    <mergeCell ref="R9:T9"/>
    <mergeCell ref="R14:T14"/>
    <mergeCell ref="F21:H21"/>
    <mergeCell ref="I21:J21"/>
    <mergeCell ref="F22:H22"/>
    <mergeCell ref="I22:J22"/>
    <mergeCell ref="E23:J23"/>
    <mergeCell ref="A24:A28"/>
    <mergeCell ref="B24:B28"/>
    <mergeCell ref="C24:D28"/>
    <mergeCell ref="F24:H24"/>
    <mergeCell ref="I24:J24"/>
    <mergeCell ref="F25:H25"/>
    <mergeCell ref="I25:J25"/>
    <mergeCell ref="F26:H26"/>
    <mergeCell ref="I26:J26"/>
    <mergeCell ref="F27:H27"/>
    <mergeCell ref="I27:J27"/>
    <mergeCell ref="E28:J28"/>
    <mergeCell ref="A17:A23"/>
    <mergeCell ref="B17:B23"/>
    <mergeCell ref="C17:D23"/>
    <mergeCell ref="F17:H17"/>
    <mergeCell ref="F18:H18"/>
    <mergeCell ref="F19:H19"/>
    <mergeCell ref="F20:H20"/>
    <mergeCell ref="A29:A33"/>
    <mergeCell ref="B29:B33"/>
    <mergeCell ref="C29:D33"/>
    <mergeCell ref="F29:H29"/>
    <mergeCell ref="I29:J29"/>
    <mergeCell ref="F30:H30"/>
    <mergeCell ref="I30:J30"/>
    <mergeCell ref="F31:H31"/>
    <mergeCell ref="I31:J31"/>
    <mergeCell ref="F32:H32"/>
    <mergeCell ref="I32:J32"/>
    <mergeCell ref="E33:J33"/>
    <mergeCell ref="F42:H42"/>
    <mergeCell ref="I42:J42"/>
    <mergeCell ref="A48:A52"/>
    <mergeCell ref="B48:B52"/>
    <mergeCell ref="C48:D52"/>
    <mergeCell ref="F48:H48"/>
    <mergeCell ref="I48:J48"/>
    <mergeCell ref="F49:H49"/>
    <mergeCell ref="I49:J49"/>
    <mergeCell ref="F50:H50"/>
    <mergeCell ref="I50:J50"/>
    <mergeCell ref="F51:H51"/>
    <mergeCell ref="I51:J51"/>
    <mergeCell ref="E52:J52"/>
    <mergeCell ref="A34:A47"/>
    <mergeCell ref="B34:B47"/>
    <mergeCell ref="C34:D47"/>
    <mergeCell ref="F34:H34"/>
    <mergeCell ref="F35:H35"/>
    <mergeCell ref="F36:H36"/>
    <mergeCell ref="F37:H37"/>
    <mergeCell ref="F38:H38"/>
    <mergeCell ref="F43:H43"/>
    <mergeCell ref="F44:H44"/>
    <mergeCell ref="F59:H59"/>
    <mergeCell ref="I59:J59"/>
    <mergeCell ref="F60:H60"/>
    <mergeCell ref="I60:J60"/>
    <mergeCell ref="F61:H61"/>
    <mergeCell ref="I61:J61"/>
    <mergeCell ref="F62:H62"/>
    <mergeCell ref="I62:J62"/>
    <mergeCell ref="E63:J63"/>
    <mergeCell ref="F54:H54"/>
    <mergeCell ref="I54:J54"/>
    <mergeCell ref="F55:H55"/>
    <mergeCell ref="I55:J55"/>
    <mergeCell ref="F56:H56"/>
    <mergeCell ref="I56:J56"/>
    <mergeCell ref="F57:H57"/>
    <mergeCell ref="I57:J57"/>
    <mergeCell ref="F58:H58"/>
    <mergeCell ref="I58:J58"/>
    <mergeCell ref="A1:AF1"/>
    <mergeCell ref="A2:AF2"/>
    <mergeCell ref="A3:AF3"/>
    <mergeCell ref="A81:J81"/>
    <mergeCell ref="M81:N81"/>
    <mergeCell ref="P81:Q81"/>
    <mergeCell ref="R81:T81"/>
    <mergeCell ref="I77:J77"/>
    <mergeCell ref="F78:H78"/>
    <mergeCell ref="I78:J78"/>
    <mergeCell ref="F79:H79"/>
    <mergeCell ref="I79:J79"/>
    <mergeCell ref="M79:N79"/>
    <mergeCell ref="P79:Q79"/>
    <mergeCell ref="R79:T79"/>
    <mergeCell ref="E80:J80"/>
    <mergeCell ref="M80:N80"/>
    <mergeCell ref="P80:Q80"/>
    <mergeCell ref="R80:T80"/>
    <mergeCell ref="A53:A63"/>
    <mergeCell ref="B53:B63"/>
    <mergeCell ref="C53:D63"/>
    <mergeCell ref="F53:H53"/>
    <mergeCell ref="I53:J53"/>
  </mergeCells>
  <pageMargins left="0.23622047244094491" right="0.23622047244094491" top="0.74803149606299213" bottom="0.74803149606299213" header="0.31496062992125984" footer="0.31496062992125984"/>
  <pageSetup paperSize="9" scale="35" fitToHeight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2"/>
  <sheetViews>
    <sheetView workbookViewId="0">
      <selection activeCell="M16" sqref="M16"/>
    </sheetView>
  </sheetViews>
  <sheetFormatPr defaultRowHeight="14.25" x14ac:dyDescent="0.2"/>
  <cols>
    <col min="1" max="1" width="1.5703125" style="191" customWidth="1"/>
    <col min="2" max="2" width="18.85546875" style="191" customWidth="1"/>
    <col min="3" max="3" width="1.42578125" style="191" customWidth="1"/>
    <col min="4" max="4" width="7.85546875" style="191" customWidth="1"/>
    <col min="5" max="5" width="10.140625" style="191" customWidth="1"/>
    <col min="6" max="6" width="12.85546875" style="191" customWidth="1"/>
    <col min="7" max="7" width="1.140625" style="191" customWidth="1"/>
    <col min="8" max="8" width="0.85546875" style="191" customWidth="1"/>
    <col min="9" max="9" width="13.28515625" style="191" customWidth="1"/>
    <col min="10" max="10" width="0.28515625" style="191" customWidth="1"/>
    <col min="11" max="11" width="8.42578125" style="191" customWidth="1"/>
    <col min="12" max="12" width="3.5703125" style="191" customWidth="1"/>
    <col min="13" max="13" width="13.140625" style="191" customWidth="1"/>
    <col min="14" max="14" width="13.85546875" style="191" customWidth="1"/>
    <col min="15" max="15" width="3.140625" style="191" customWidth="1"/>
    <col min="16" max="16" width="7.5703125" style="191" customWidth="1"/>
    <col min="17" max="17" width="13.28515625" style="191" customWidth="1"/>
    <col min="18" max="18" width="2.85546875" style="191" customWidth="1"/>
    <col min="19" max="19" width="13.140625" style="191" customWidth="1"/>
    <col min="20" max="20" width="0.140625" style="191" customWidth="1"/>
    <col min="21" max="16384" width="9.140625" style="191"/>
  </cols>
  <sheetData>
    <row r="1" spans="1:20" x14ac:dyDescent="0.2">
      <c r="A1" s="360"/>
      <c r="B1" s="253"/>
      <c r="C1" s="253"/>
      <c r="D1" s="253"/>
      <c r="E1" s="253"/>
      <c r="F1" s="253"/>
      <c r="R1" s="389"/>
      <c r="S1" s="253"/>
    </row>
    <row r="2" spans="1:20" x14ac:dyDescent="0.2">
      <c r="A2" s="390" t="s">
        <v>649</v>
      </c>
      <c r="B2" s="391"/>
      <c r="C2" s="391"/>
      <c r="D2" s="391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  <c r="R2" s="391"/>
      <c r="S2" s="391"/>
      <c r="T2" s="391"/>
    </row>
    <row r="3" spans="1:20" x14ac:dyDescent="0.2">
      <c r="A3" s="392" t="s">
        <v>650</v>
      </c>
      <c r="B3" s="391"/>
      <c r="C3" s="391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</row>
    <row r="4" spans="1:20" x14ac:dyDescent="0.2">
      <c r="A4" s="392" t="s">
        <v>651</v>
      </c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</row>
    <row r="5" spans="1:20" x14ac:dyDescent="0.2">
      <c r="A5" s="392" t="s">
        <v>652</v>
      </c>
      <c r="B5" s="391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</row>
    <row r="7" spans="1:20" x14ac:dyDescent="0.2">
      <c r="B7" s="228"/>
      <c r="C7" s="229"/>
      <c r="D7" s="229"/>
      <c r="E7" s="229"/>
      <c r="F7" s="229"/>
      <c r="G7" s="229"/>
      <c r="H7" s="396" t="s">
        <v>653</v>
      </c>
      <c r="I7" s="397"/>
      <c r="J7" s="230"/>
      <c r="K7" s="386" t="s">
        <v>229</v>
      </c>
      <c r="L7" s="375"/>
      <c r="M7" s="386" t="s">
        <v>230</v>
      </c>
      <c r="N7" s="386" t="s">
        <v>232</v>
      </c>
      <c r="O7" s="386" t="s">
        <v>254</v>
      </c>
      <c r="P7" s="375"/>
      <c r="Q7" s="386" t="s">
        <v>29</v>
      </c>
      <c r="R7" s="375"/>
    </row>
    <row r="8" spans="1:20" x14ac:dyDescent="0.2">
      <c r="B8" s="393" t="s">
        <v>654</v>
      </c>
      <c r="C8" s="345"/>
      <c r="D8" s="211"/>
      <c r="E8" s="211"/>
      <c r="F8" s="211"/>
      <c r="G8" s="211"/>
      <c r="H8" s="345"/>
      <c r="I8" s="345"/>
      <c r="J8" s="231"/>
      <c r="K8" s="387"/>
      <c r="L8" s="377"/>
      <c r="M8" s="395"/>
      <c r="N8" s="395"/>
      <c r="O8" s="387"/>
      <c r="P8" s="377"/>
      <c r="Q8" s="388"/>
      <c r="R8" s="384"/>
    </row>
    <row r="9" spans="1:20" x14ac:dyDescent="0.2">
      <c r="B9" s="388"/>
      <c r="C9" s="345"/>
      <c r="D9" s="211"/>
      <c r="E9" s="211"/>
      <c r="F9" s="211"/>
      <c r="G9" s="211"/>
      <c r="H9" s="345"/>
      <c r="I9" s="345"/>
      <c r="J9" s="231"/>
      <c r="K9" s="386" t="s">
        <v>238</v>
      </c>
      <c r="L9" s="375"/>
      <c r="M9" s="386" t="s">
        <v>240</v>
      </c>
      <c r="N9" s="386" t="s">
        <v>244</v>
      </c>
      <c r="O9" s="386" t="s">
        <v>257</v>
      </c>
      <c r="P9" s="375"/>
      <c r="Q9" s="388"/>
      <c r="R9" s="384"/>
    </row>
    <row r="10" spans="1:20" x14ac:dyDescent="0.2">
      <c r="B10" s="388"/>
      <c r="C10" s="345"/>
      <c r="D10" s="211"/>
      <c r="E10" s="211"/>
      <c r="F10" s="211"/>
      <c r="G10" s="211"/>
      <c r="H10" s="211"/>
      <c r="I10" s="211"/>
      <c r="J10" s="231"/>
      <c r="K10" s="388"/>
      <c r="L10" s="384"/>
      <c r="M10" s="394"/>
      <c r="N10" s="394"/>
      <c r="O10" s="388"/>
      <c r="P10" s="384"/>
      <c r="Q10" s="388"/>
      <c r="R10" s="384"/>
    </row>
    <row r="11" spans="1:20" x14ac:dyDescent="0.2">
      <c r="B11" s="232"/>
      <c r="C11" s="233"/>
      <c r="D11" s="233"/>
      <c r="E11" s="233"/>
      <c r="F11" s="233"/>
      <c r="G11" s="233"/>
      <c r="H11" s="233"/>
      <c r="I11" s="233"/>
      <c r="J11" s="234"/>
      <c r="K11" s="387"/>
      <c r="L11" s="377"/>
      <c r="M11" s="395"/>
      <c r="N11" s="395"/>
      <c r="O11" s="387"/>
      <c r="P11" s="377"/>
      <c r="Q11" s="387"/>
      <c r="R11" s="377"/>
    </row>
    <row r="12" spans="1:20" x14ac:dyDescent="0.2">
      <c r="B12" s="372" t="s">
        <v>49</v>
      </c>
      <c r="C12" s="374" t="s">
        <v>587</v>
      </c>
      <c r="D12" s="375"/>
      <c r="E12" s="378" t="s">
        <v>136</v>
      </c>
      <c r="F12" s="379"/>
      <c r="G12" s="379"/>
      <c r="H12" s="371"/>
      <c r="I12" s="380" t="s">
        <v>591</v>
      </c>
      <c r="J12" s="371"/>
      <c r="K12" s="381" t="s">
        <v>188</v>
      </c>
      <c r="L12" s="371"/>
      <c r="M12" s="235" t="s">
        <v>188</v>
      </c>
      <c r="N12" s="235" t="s">
        <v>655</v>
      </c>
      <c r="O12" s="381" t="s">
        <v>188</v>
      </c>
      <c r="P12" s="371"/>
      <c r="Q12" s="370" t="s">
        <v>655</v>
      </c>
      <c r="R12" s="371"/>
    </row>
    <row r="13" spans="1:20" x14ac:dyDescent="0.2">
      <c r="B13" s="373"/>
      <c r="C13" s="376"/>
      <c r="D13" s="377"/>
      <c r="E13" s="382" t="s">
        <v>656</v>
      </c>
      <c r="F13" s="379"/>
      <c r="G13" s="379"/>
      <c r="H13" s="379"/>
      <c r="I13" s="379"/>
      <c r="J13" s="371"/>
      <c r="K13" s="370" t="s">
        <v>188</v>
      </c>
      <c r="L13" s="371"/>
      <c r="M13" s="236" t="s">
        <v>188</v>
      </c>
      <c r="N13" s="236" t="s">
        <v>655</v>
      </c>
      <c r="O13" s="370" t="s">
        <v>188</v>
      </c>
      <c r="P13" s="371"/>
      <c r="Q13" s="370" t="s">
        <v>655</v>
      </c>
      <c r="R13" s="371"/>
    </row>
    <row r="14" spans="1:20" x14ac:dyDescent="0.2">
      <c r="B14" s="372" t="s">
        <v>3</v>
      </c>
      <c r="C14" s="374" t="s">
        <v>593</v>
      </c>
      <c r="D14" s="375"/>
      <c r="E14" s="378" t="s">
        <v>160</v>
      </c>
      <c r="F14" s="385"/>
      <c r="G14" s="385"/>
      <c r="H14" s="375"/>
      <c r="I14" s="380" t="s">
        <v>595</v>
      </c>
      <c r="J14" s="371"/>
      <c r="K14" s="381" t="s">
        <v>124</v>
      </c>
      <c r="L14" s="371"/>
      <c r="M14" s="235" t="s">
        <v>188</v>
      </c>
      <c r="N14" s="235" t="s">
        <v>188</v>
      </c>
      <c r="O14" s="381" t="s">
        <v>188</v>
      </c>
      <c r="P14" s="371"/>
      <c r="Q14" s="370" t="s">
        <v>124</v>
      </c>
      <c r="R14" s="371"/>
    </row>
    <row r="15" spans="1:20" x14ac:dyDescent="0.2">
      <c r="B15" s="383"/>
      <c r="C15" s="253"/>
      <c r="D15" s="384"/>
      <c r="E15" s="383"/>
      <c r="F15" s="253"/>
      <c r="G15" s="253"/>
      <c r="H15" s="384"/>
      <c r="I15" s="380" t="s">
        <v>596</v>
      </c>
      <c r="J15" s="371"/>
      <c r="K15" s="381" t="s">
        <v>124</v>
      </c>
      <c r="L15" s="371"/>
      <c r="M15" s="235" t="s">
        <v>188</v>
      </c>
      <c r="N15" s="235" t="s">
        <v>188</v>
      </c>
      <c r="O15" s="381" t="s">
        <v>188</v>
      </c>
      <c r="P15" s="371"/>
      <c r="Q15" s="370" t="s">
        <v>124</v>
      </c>
      <c r="R15" s="371"/>
    </row>
    <row r="16" spans="1:20" x14ac:dyDescent="0.2">
      <c r="B16" s="383"/>
      <c r="C16" s="253"/>
      <c r="D16" s="384"/>
      <c r="E16" s="373"/>
      <c r="F16" s="376"/>
      <c r="G16" s="376"/>
      <c r="H16" s="377"/>
      <c r="I16" s="380" t="s">
        <v>597</v>
      </c>
      <c r="J16" s="371"/>
      <c r="K16" s="381" t="s">
        <v>188</v>
      </c>
      <c r="L16" s="371"/>
      <c r="M16" s="235" t="s">
        <v>188</v>
      </c>
      <c r="N16" s="235" t="s">
        <v>657</v>
      </c>
      <c r="O16" s="381" t="s">
        <v>188</v>
      </c>
      <c r="P16" s="371"/>
      <c r="Q16" s="370" t="s">
        <v>657</v>
      </c>
      <c r="R16" s="371"/>
    </row>
    <row r="17" spans="2:18" x14ac:dyDescent="0.2">
      <c r="B17" s="373"/>
      <c r="C17" s="376"/>
      <c r="D17" s="377"/>
      <c r="E17" s="382" t="s">
        <v>658</v>
      </c>
      <c r="F17" s="379"/>
      <c r="G17" s="379"/>
      <c r="H17" s="379"/>
      <c r="I17" s="379"/>
      <c r="J17" s="371"/>
      <c r="K17" s="370" t="s">
        <v>124</v>
      </c>
      <c r="L17" s="371"/>
      <c r="M17" s="236" t="s">
        <v>188</v>
      </c>
      <c r="N17" s="236" t="s">
        <v>657</v>
      </c>
      <c r="O17" s="370" t="s">
        <v>188</v>
      </c>
      <c r="P17" s="371"/>
      <c r="Q17" s="370" t="s">
        <v>657</v>
      </c>
      <c r="R17" s="371"/>
    </row>
    <row r="18" spans="2:18" x14ac:dyDescent="0.2">
      <c r="B18" s="372" t="s">
        <v>4</v>
      </c>
      <c r="C18" s="374" t="s">
        <v>598</v>
      </c>
      <c r="D18" s="375"/>
      <c r="E18" s="378" t="s">
        <v>141</v>
      </c>
      <c r="F18" s="385"/>
      <c r="G18" s="385"/>
      <c r="H18" s="375"/>
      <c r="I18" s="380" t="s">
        <v>599</v>
      </c>
      <c r="J18" s="371"/>
      <c r="K18" s="381" t="s">
        <v>124</v>
      </c>
      <c r="L18" s="371"/>
      <c r="M18" s="235" t="s">
        <v>188</v>
      </c>
      <c r="N18" s="235" t="s">
        <v>188</v>
      </c>
      <c r="O18" s="381" t="s">
        <v>188</v>
      </c>
      <c r="P18" s="371"/>
      <c r="Q18" s="370" t="s">
        <v>124</v>
      </c>
      <c r="R18" s="371"/>
    </row>
    <row r="19" spans="2:18" x14ac:dyDescent="0.2">
      <c r="B19" s="383"/>
      <c r="C19" s="253"/>
      <c r="D19" s="384"/>
      <c r="E19" s="373"/>
      <c r="F19" s="376"/>
      <c r="G19" s="376"/>
      <c r="H19" s="377"/>
      <c r="I19" s="380" t="s">
        <v>601</v>
      </c>
      <c r="J19" s="371"/>
      <c r="K19" s="381" t="s">
        <v>124</v>
      </c>
      <c r="L19" s="371"/>
      <c r="M19" s="235" t="s">
        <v>659</v>
      </c>
      <c r="N19" s="235" t="s">
        <v>188</v>
      </c>
      <c r="O19" s="381" t="s">
        <v>124</v>
      </c>
      <c r="P19" s="371"/>
      <c r="Q19" s="370" t="s">
        <v>659</v>
      </c>
      <c r="R19" s="371"/>
    </row>
    <row r="20" spans="2:18" x14ac:dyDescent="0.2">
      <c r="B20" s="373"/>
      <c r="C20" s="376"/>
      <c r="D20" s="377"/>
      <c r="E20" s="382" t="s">
        <v>660</v>
      </c>
      <c r="F20" s="379"/>
      <c r="G20" s="379"/>
      <c r="H20" s="379"/>
      <c r="I20" s="379"/>
      <c r="J20" s="371"/>
      <c r="K20" s="370" t="s">
        <v>124</v>
      </c>
      <c r="L20" s="371"/>
      <c r="M20" s="236" t="s">
        <v>659</v>
      </c>
      <c r="N20" s="236" t="s">
        <v>188</v>
      </c>
      <c r="O20" s="370" t="s">
        <v>124</v>
      </c>
      <c r="P20" s="371"/>
      <c r="Q20" s="370" t="s">
        <v>659</v>
      </c>
      <c r="R20" s="371"/>
    </row>
    <row r="21" spans="2:18" x14ac:dyDescent="0.2">
      <c r="B21" s="372" t="s">
        <v>8</v>
      </c>
      <c r="C21" s="374" t="s">
        <v>621</v>
      </c>
      <c r="D21" s="375"/>
      <c r="E21" s="378" t="s">
        <v>172</v>
      </c>
      <c r="F21" s="379"/>
      <c r="G21" s="379"/>
      <c r="H21" s="371"/>
      <c r="I21" s="380" t="s">
        <v>626</v>
      </c>
      <c r="J21" s="371"/>
      <c r="K21" s="381" t="s">
        <v>188</v>
      </c>
      <c r="L21" s="371"/>
      <c r="M21" s="235" t="s">
        <v>661</v>
      </c>
      <c r="N21" s="235" t="s">
        <v>188</v>
      </c>
      <c r="O21" s="381" t="s">
        <v>188</v>
      </c>
      <c r="P21" s="371"/>
      <c r="Q21" s="370" t="s">
        <v>661</v>
      </c>
      <c r="R21" s="371"/>
    </row>
    <row r="22" spans="2:18" x14ac:dyDescent="0.2">
      <c r="B22" s="373"/>
      <c r="C22" s="376"/>
      <c r="D22" s="377"/>
      <c r="E22" s="382" t="s">
        <v>662</v>
      </c>
      <c r="F22" s="379"/>
      <c r="G22" s="379"/>
      <c r="H22" s="379"/>
      <c r="I22" s="379"/>
      <c r="J22" s="371"/>
      <c r="K22" s="370" t="s">
        <v>188</v>
      </c>
      <c r="L22" s="371"/>
      <c r="M22" s="236" t="s">
        <v>661</v>
      </c>
      <c r="N22" s="236" t="s">
        <v>188</v>
      </c>
      <c r="O22" s="370" t="s">
        <v>188</v>
      </c>
      <c r="P22" s="371"/>
      <c r="Q22" s="370" t="s">
        <v>661</v>
      </c>
      <c r="R22" s="371"/>
    </row>
  </sheetData>
  <mergeCells count="73">
    <mergeCell ref="A5:T5"/>
    <mergeCell ref="B8:C10"/>
    <mergeCell ref="K9:L11"/>
    <mergeCell ref="M9:M11"/>
    <mergeCell ref="N9:N11"/>
    <mergeCell ref="O9:P11"/>
    <mergeCell ref="H7:I9"/>
    <mergeCell ref="K7:L8"/>
    <mergeCell ref="M7:M8"/>
    <mergeCell ref="N7:N8"/>
    <mergeCell ref="A1:F1"/>
    <mergeCell ref="R1:S1"/>
    <mergeCell ref="A2:T2"/>
    <mergeCell ref="A3:T3"/>
    <mergeCell ref="A4:T4"/>
    <mergeCell ref="B12:B13"/>
    <mergeCell ref="C12:D13"/>
    <mergeCell ref="E12:H12"/>
    <mergeCell ref="I12:J12"/>
    <mergeCell ref="K12:L12"/>
    <mergeCell ref="O7:P8"/>
    <mergeCell ref="O12:P12"/>
    <mergeCell ref="Q12:R12"/>
    <mergeCell ref="E13:J13"/>
    <mergeCell ref="K13:L13"/>
    <mergeCell ref="O13:P13"/>
    <mergeCell ref="Q13:R13"/>
    <mergeCell ref="Q7:R11"/>
    <mergeCell ref="I16:J16"/>
    <mergeCell ref="K16:L16"/>
    <mergeCell ref="O16:P16"/>
    <mergeCell ref="Q16:R16"/>
    <mergeCell ref="B14:B17"/>
    <mergeCell ref="C14:D17"/>
    <mergeCell ref="E14:H16"/>
    <mergeCell ref="I14:J14"/>
    <mergeCell ref="K14:L14"/>
    <mergeCell ref="O14:P14"/>
    <mergeCell ref="E17:J17"/>
    <mergeCell ref="K17:L17"/>
    <mergeCell ref="O17:P17"/>
    <mergeCell ref="Q14:R14"/>
    <mergeCell ref="I15:J15"/>
    <mergeCell ref="K15:L15"/>
    <mergeCell ref="O15:P15"/>
    <mergeCell ref="Q15:R15"/>
    <mergeCell ref="Q17:R17"/>
    <mergeCell ref="B18:B20"/>
    <mergeCell ref="C18:D20"/>
    <mergeCell ref="E18:H19"/>
    <mergeCell ref="I18:J18"/>
    <mergeCell ref="K18:L18"/>
    <mergeCell ref="O18:P18"/>
    <mergeCell ref="Q18:R18"/>
    <mergeCell ref="I19:J19"/>
    <mergeCell ref="K19:L19"/>
    <mergeCell ref="O19:P19"/>
    <mergeCell ref="Q19:R19"/>
    <mergeCell ref="E20:J20"/>
    <mergeCell ref="K20:L20"/>
    <mergeCell ref="O20:P20"/>
    <mergeCell ref="Q20:R20"/>
    <mergeCell ref="B21:B22"/>
    <mergeCell ref="C21:D22"/>
    <mergeCell ref="E21:H21"/>
    <mergeCell ref="I21:J21"/>
    <mergeCell ref="K21:L21"/>
    <mergeCell ref="Q21:R21"/>
    <mergeCell ref="E22:J22"/>
    <mergeCell ref="K22:L22"/>
    <mergeCell ref="O22:P22"/>
    <mergeCell ref="Q22:R22"/>
    <mergeCell ref="O21:P21"/>
  </mergeCells>
  <pageMargins left="0.7" right="0.7" top="0.75" bottom="0.75" header="0.3" footer="0.3"/>
  <pageSetup paperSize="9" scale="90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8"/>
  <sheetViews>
    <sheetView workbookViewId="0">
      <selection activeCell="G21" sqref="G21:J21"/>
    </sheetView>
  </sheetViews>
  <sheetFormatPr defaultRowHeight="14.25" x14ac:dyDescent="0.2"/>
  <cols>
    <col min="1" max="1" width="0.140625" style="191" customWidth="1"/>
    <col min="2" max="2" width="14.5703125" style="191" customWidth="1"/>
    <col min="3" max="3" width="34.85546875" style="191" bestFit="1" customWidth="1"/>
    <col min="4" max="4" width="4" style="191" customWidth="1"/>
    <col min="5" max="5" width="16.85546875" style="191" customWidth="1"/>
    <col min="6" max="6" width="24.7109375" style="191" bestFit="1" customWidth="1"/>
    <col min="7" max="7" width="0.28515625" style="191" customWidth="1"/>
    <col min="8" max="8" width="15.7109375" style="191" customWidth="1"/>
    <col min="9" max="9" width="0" style="191" hidden="1" customWidth="1"/>
    <col min="10" max="10" width="0.28515625" style="191" customWidth="1"/>
    <col min="11" max="11" width="0" style="191" hidden="1" customWidth="1"/>
    <col min="12" max="16384" width="9.140625" style="191"/>
  </cols>
  <sheetData>
    <row r="1" spans="1:10" ht="28.5" customHeight="1" x14ac:dyDescent="0.2">
      <c r="A1" s="279" t="s">
        <v>663</v>
      </c>
      <c r="B1" s="253"/>
      <c r="C1" s="253"/>
      <c r="D1" s="253"/>
      <c r="E1" s="253"/>
      <c r="F1" s="253"/>
      <c r="G1" s="253"/>
      <c r="H1" s="253"/>
      <c r="I1" s="253"/>
    </row>
    <row r="3" spans="1:10" ht="24" customHeight="1" x14ac:dyDescent="0.2">
      <c r="A3" s="408" t="s">
        <v>664</v>
      </c>
      <c r="B3" s="409"/>
      <c r="C3" s="237" t="s">
        <v>665</v>
      </c>
      <c r="D3" s="410" t="s">
        <v>666</v>
      </c>
      <c r="E3" s="411"/>
      <c r="F3" s="238" t="s">
        <v>667</v>
      </c>
      <c r="G3" s="410" t="s">
        <v>668</v>
      </c>
      <c r="H3" s="412"/>
      <c r="I3" s="412"/>
      <c r="J3" s="413"/>
    </row>
    <row r="4" spans="1:10" x14ac:dyDescent="0.2">
      <c r="A4" s="407"/>
      <c r="B4" s="261"/>
      <c r="C4" s="204" t="s">
        <v>669</v>
      </c>
      <c r="D4" s="336" t="s">
        <v>188</v>
      </c>
      <c r="E4" s="261"/>
      <c r="F4" s="204" t="s">
        <v>188</v>
      </c>
      <c r="G4" s="399">
        <v>15725.35</v>
      </c>
      <c r="H4" s="260"/>
      <c r="I4" s="260"/>
      <c r="J4" s="400"/>
    </row>
    <row r="5" spans="1:10" x14ac:dyDescent="0.2">
      <c r="A5" s="398">
        <v>42832</v>
      </c>
      <c r="B5" s="261"/>
      <c r="C5" s="204" t="s">
        <v>670</v>
      </c>
      <c r="D5" s="336"/>
      <c r="E5" s="261"/>
      <c r="F5" s="204" t="s">
        <v>671</v>
      </c>
      <c r="G5" s="399">
        <v>-15725.35</v>
      </c>
      <c r="H5" s="260"/>
      <c r="I5" s="260"/>
      <c r="J5" s="400"/>
    </row>
    <row r="6" spans="1:10" x14ac:dyDescent="0.2">
      <c r="A6" s="398">
        <v>42832</v>
      </c>
      <c r="B6" s="261"/>
      <c r="C6" s="204" t="s">
        <v>672</v>
      </c>
      <c r="D6" s="336"/>
      <c r="E6" s="261"/>
      <c r="F6" s="204" t="s">
        <v>673</v>
      </c>
      <c r="G6" s="399">
        <v>143.4</v>
      </c>
      <c r="H6" s="260"/>
      <c r="I6" s="260"/>
      <c r="J6" s="400"/>
    </row>
    <row r="7" spans="1:10" x14ac:dyDescent="0.2">
      <c r="A7" s="398">
        <v>42832</v>
      </c>
      <c r="B7" s="261"/>
      <c r="C7" s="204" t="s">
        <v>674</v>
      </c>
      <c r="D7" s="336"/>
      <c r="E7" s="261"/>
      <c r="F7" s="204" t="s">
        <v>675</v>
      </c>
      <c r="G7" s="399">
        <v>280</v>
      </c>
      <c r="H7" s="260"/>
      <c r="I7" s="260"/>
      <c r="J7" s="400"/>
    </row>
    <row r="8" spans="1:10" x14ac:dyDescent="0.2">
      <c r="A8" s="398">
        <v>42832</v>
      </c>
      <c r="B8" s="261"/>
      <c r="C8" s="204" t="s">
        <v>676</v>
      </c>
      <c r="D8" s="336" t="s">
        <v>677</v>
      </c>
      <c r="E8" s="261"/>
      <c r="F8" s="204" t="s">
        <v>678</v>
      </c>
      <c r="G8" s="399">
        <v>8183.21</v>
      </c>
      <c r="H8" s="260"/>
      <c r="I8" s="260"/>
      <c r="J8" s="400"/>
    </row>
    <row r="9" spans="1:10" x14ac:dyDescent="0.2">
      <c r="A9" s="398">
        <v>42832</v>
      </c>
      <c r="B9" s="261"/>
      <c r="C9" s="204" t="s">
        <v>679</v>
      </c>
      <c r="D9" s="336"/>
      <c r="E9" s="261"/>
      <c r="F9" s="204" t="s">
        <v>680</v>
      </c>
      <c r="G9" s="399">
        <v>234.59</v>
      </c>
      <c r="H9" s="260"/>
      <c r="I9" s="260"/>
      <c r="J9" s="400"/>
    </row>
    <row r="10" spans="1:10" x14ac:dyDescent="0.2">
      <c r="A10" s="398">
        <v>42836</v>
      </c>
      <c r="B10" s="261"/>
      <c r="C10" s="204" t="s">
        <v>681</v>
      </c>
      <c r="D10" s="336"/>
      <c r="E10" s="261"/>
      <c r="F10" s="204" t="s">
        <v>682</v>
      </c>
      <c r="G10" s="399">
        <v>28.04</v>
      </c>
      <c r="H10" s="260"/>
      <c r="I10" s="260"/>
      <c r="J10" s="400"/>
    </row>
    <row r="11" spans="1:10" x14ac:dyDescent="0.2">
      <c r="A11" s="398">
        <v>42836</v>
      </c>
      <c r="B11" s="261"/>
      <c r="C11" s="204" t="s">
        <v>683</v>
      </c>
      <c r="D11" s="336"/>
      <c r="E11" s="261"/>
      <c r="F11" s="204" t="s">
        <v>684</v>
      </c>
      <c r="G11" s="399">
        <v>90</v>
      </c>
      <c r="H11" s="260"/>
      <c r="I11" s="260"/>
      <c r="J11" s="400"/>
    </row>
    <row r="12" spans="1:10" x14ac:dyDescent="0.2">
      <c r="A12" s="398">
        <v>42836</v>
      </c>
      <c r="B12" s="261"/>
      <c r="C12" s="204" t="s">
        <v>685</v>
      </c>
      <c r="D12" s="336"/>
      <c r="E12" s="261"/>
      <c r="F12" s="204" t="s">
        <v>686</v>
      </c>
      <c r="G12" s="399">
        <v>268.7</v>
      </c>
      <c r="H12" s="260"/>
      <c r="I12" s="260"/>
      <c r="J12" s="400"/>
    </row>
    <row r="13" spans="1:10" x14ac:dyDescent="0.2">
      <c r="A13" s="398">
        <v>42836</v>
      </c>
      <c r="B13" s="261"/>
      <c r="C13" s="204" t="s">
        <v>687</v>
      </c>
      <c r="D13" s="336"/>
      <c r="E13" s="261"/>
      <c r="F13" s="204" t="s">
        <v>688</v>
      </c>
      <c r="G13" s="399">
        <v>300</v>
      </c>
      <c r="H13" s="260"/>
      <c r="I13" s="260"/>
      <c r="J13" s="400"/>
    </row>
    <row r="14" spans="1:10" x14ac:dyDescent="0.2">
      <c r="A14" s="398">
        <v>42836</v>
      </c>
      <c r="B14" s="261"/>
      <c r="C14" s="204" t="s">
        <v>687</v>
      </c>
      <c r="D14" s="336"/>
      <c r="E14" s="261"/>
      <c r="F14" s="204" t="s">
        <v>689</v>
      </c>
      <c r="G14" s="399">
        <v>284.39999999999998</v>
      </c>
      <c r="H14" s="260"/>
      <c r="I14" s="260"/>
      <c r="J14" s="400"/>
    </row>
    <row r="15" spans="1:10" x14ac:dyDescent="0.2">
      <c r="A15" s="398">
        <v>42836</v>
      </c>
      <c r="B15" s="261"/>
      <c r="C15" s="204" t="s">
        <v>690</v>
      </c>
      <c r="D15" s="336" t="s">
        <v>691</v>
      </c>
      <c r="E15" s="261"/>
      <c r="F15" s="204" t="s">
        <v>692</v>
      </c>
      <c r="G15" s="399">
        <v>182</v>
      </c>
      <c r="H15" s="260"/>
      <c r="I15" s="260"/>
      <c r="J15" s="400"/>
    </row>
    <row r="16" spans="1:10" x14ac:dyDescent="0.2">
      <c r="A16" s="398">
        <v>42836</v>
      </c>
      <c r="B16" s="261"/>
      <c r="C16" s="204" t="s">
        <v>693</v>
      </c>
      <c r="D16" s="336"/>
      <c r="E16" s="261"/>
      <c r="F16" s="204" t="s">
        <v>694</v>
      </c>
      <c r="G16" s="399">
        <v>2750</v>
      </c>
      <c r="H16" s="260"/>
      <c r="I16" s="260"/>
      <c r="J16" s="400"/>
    </row>
    <row r="17" spans="1:10" x14ac:dyDescent="0.2">
      <c r="A17" s="398">
        <v>42836</v>
      </c>
      <c r="B17" s="261"/>
      <c r="C17" s="204" t="s">
        <v>695</v>
      </c>
      <c r="D17" s="336"/>
      <c r="E17" s="261"/>
      <c r="F17" s="204" t="s">
        <v>696</v>
      </c>
      <c r="G17" s="399">
        <v>90</v>
      </c>
      <c r="H17" s="260"/>
      <c r="I17" s="260"/>
      <c r="J17" s="400"/>
    </row>
    <row r="18" spans="1:10" x14ac:dyDescent="0.2">
      <c r="A18" s="398">
        <v>42836</v>
      </c>
      <c r="B18" s="261"/>
      <c r="C18" s="204" t="s">
        <v>697</v>
      </c>
      <c r="D18" s="336" t="s">
        <v>698</v>
      </c>
      <c r="E18" s="261"/>
      <c r="F18" s="204" t="s">
        <v>699</v>
      </c>
      <c r="G18" s="399">
        <v>55</v>
      </c>
      <c r="H18" s="260"/>
      <c r="I18" s="260"/>
      <c r="J18" s="400"/>
    </row>
    <row r="19" spans="1:10" x14ac:dyDescent="0.2">
      <c r="A19" s="398">
        <v>42836</v>
      </c>
      <c r="B19" s="261"/>
      <c r="C19" s="204" t="s">
        <v>700</v>
      </c>
      <c r="D19" s="336"/>
      <c r="E19" s="261"/>
      <c r="F19" s="204" t="s">
        <v>701</v>
      </c>
      <c r="G19" s="399">
        <v>15</v>
      </c>
      <c r="H19" s="260"/>
      <c r="I19" s="260"/>
      <c r="J19" s="400"/>
    </row>
    <row r="20" spans="1:10" x14ac:dyDescent="0.2">
      <c r="A20" s="398">
        <v>42836</v>
      </c>
      <c r="B20" s="261"/>
      <c r="C20" s="204" t="s">
        <v>702</v>
      </c>
      <c r="D20" s="336"/>
      <c r="E20" s="261"/>
      <c r="F20" s="204" t="s">
        <v>703</v>
      </c>
      <c r="G20" s="399">
        <v>4.16</v>
      </c>
      <c r="H20" s="260"/>
      <c r="I20" s="260"/>
      <c r="J20" s="400"/>
    </row>
    <row r="21" spans="1:10" x14ac:dyDescent="0.2">
      <c r="A21" s="398">
        <v>42836</v>
      </c>
      <c r="B21" s="261"/>
      <c r="C21" s="204" t="s">
        <v>702</v>
      </c>
      <c r="D21" s="336"/>
      <c r="E21" s="261"/>
      <c r="F21" s="204" t="s">
        <v>704</v>
      </c>
      <c r="G21" s="399">
        <v>2.72</v>
      </c>
      <c r="H21" s="260"/>
      <c r="I21" s="260"/>
      <c r="J21" s="400"/>
    </row>
    <row r="22" spans="1:10" x14ac:dyDescent="0.2">
      <c r="A22" s="398">
        <v>42836</v>
      </c>
      <c r="B22" s="261"/>
      <c r="C22" s="204" t="s">
        <v>705</v>
      </c>
      <c r="D22" s="336"/>
      <c r="E22" s="261"/>
      <c r="F22" s="204" t="s">
        <v>706</v>
      </c>
      <c r="G22" s="399">
        <v>5962.62</v>
      </c>
      <c r="H22" s="260"/>
      <c r="I22" s="260"/>
      <c r="J22" s="400"/>
    </row>
    <row r="23" spans="1:10" x14ac:dyDescent="0.2">
      <c r="A23" s="398">
        <v>42836</v>
      </c>
      <c r="B23" s="261"/>
      <c r="C23" s="204" t="s">
        <v>707</v>
      </c>
      <c r="D23" s="336" t="s">
        <v>708</v>
      </c>
      <c r="E23" s="261"/>
      <c r="F23" s="204" t="s">
        <v>709</v>
      </c>
      <c r="G23" s="399">
        <v>467.29</v>
      </c>
      <c r="H23" s="260"/>
      <c r="I23" s="260"/>
      <c r="J23" s="400"/>
    </row>
    <row r="24" spans="1:10" x14ac:dyDescent="0.2">
      <c r="A24" s="398">
        <v>42836</v>
      </c>
      <c r="B24" s="261"/>
      <c r="C24" s="204" t="s">
        <v>710</v>
      </c>
      <c r="D24" s="336" t="s">
        <v>711</v>
      </c>
      <c r="E24" s="261"/>
      <c r="F24" s="204" t="s">
        <v>712</v>
      </c>
      <c r="G24" s="399">
        <v>5495.33</v>
      </c>
      <c r="H24" s="260"/>
      <c r="I24" s="260"/>
      <c r="J24" s="400"/>
    </row>
    <row r="25" spans="1:10" x14ac:dyDescent="0.2">
      <c r="A25" s="398">
        <v>42849</v>
      </c>
      <c r="B25" s="261"/>
      <c r="C25" s="204" t="s">
        <v>713</v>
      </c>
      <c r="D25" s="336"/>
      <c r="E25" s="261"/>
      <c r="F25" s="204" t="s">
        <v>714</v>
      </c>
      <c r="G25" s="399">
        <v>1194.94</v>
      </c>
      <c r="H25" s="260"/>
      <c r="I25" s="260"/>
      <c r="J25" s="400"/>
    </row>
    <row r="26" spans="1:10" x14ac:dyDescent="0.2">
      <c r="A26" s="398">
        <v>42849</v>
      </c>
      <c r="B26" s="261"/>
      <c r="C26" s="204" t="s">
        <v>715</v>
      </c>
      <c r="D26" s="336" t="s">
        <v>716</v>
      </c>
      <c r="E26" s="261"/>
      <c r="F26" s="204" t="s">
        <v>717</v>
      </c>
      <c r="G26" s="399">
        <v>342</v>
      </c>
      <c r="H26" s="260"/>
      <c r="I26" s="260"/>
      <c r="J26" s="400"/>
    </row>
    <row r="27" spans="1:10" x14ac:dyDescent="0.2">
      <c r="A27" s="398">
        <v>42849</v>
      </c>
      <c r="B27" s="261"/>
      <c r="C27" s="204" t="s">
        <v>718</v>
      </c>
      <c r="D27" s="336"/>
      <c r="E27" s="261"/>
      <c r="F27" s="204" t="s">
        <v>719</v>
      </c>
      <c r="G27" s="399">
        <v>66.17</v>
      </c>
      <c r="H27" s="260"/>
      <c r="I27" s="260"/>
      <c r="J27" s="400"/>
    </row>
    <row r="28" spans="1:10" x14ac:dyDescent="0.2">
      <c r="A28" s="398">
        <v>42849</v>
      </c>
      <c r="B28" s="261"/>
      <c r="C28" s="204" t="s">
        <v>718</v>
      </c>
      <c r="D28" s="336"/>
      <c r="E28" s="261"/>
      <c r="F28" s="204" t="s">
        <v>720</v>
      </c>
      <c r="G28" s="399">
        <v>5.61</v>
      </c>
      <c r="H28" s="260"/>
      <c r="I28" s="260"/>
      <c r="J28" s="400"/>
    </row>
    <row r="29" spans="1:10" x14ac:dyDescent="0.2">
      <c r="A29" s="398">
        <v>42849</v>
      </c>
      <c r="B29" s="261"/>
      <c r="C29" s="204" t="s">
        <v>718</v>
      </c>
      <c r="D29" s="336"/>
      <c r="E29" s="261"/>
      <c r="F29" s="204" t="s">
        <v>721</v>
      </c>
      <c r="G29" s="399">
        <v>54.58</v>
      </c>
      <c r="H29" s="260"/>
      <c r="I29" s="260"/>
      <c r="J29" s="400"/>
    </row>
    <row r="30" spans="1:10" x14ac:dyDescent="0.2">
      <c r="A30" s="398">
        <v>42849</v>
      </c>
      <c r="B30" s="261"/>
      <c r="C30" s="204" t="s">
        <v>718</v>
      </c>
      <c r="D30" s="336"/>
      <c r="E30" s="261"/>
      <c r="F30" s="204" t="s">
        <v>722</v>
      </c>
      <c r="G30" s="399">
        <v>6.54</v>
      </c>
      <c r="H30" s="260"/>
      <c r="I30" s="260"/>
      <c r="J30" s="400"/>
    </row>
    <row r="31" spans="1:10" x14ac:dyDescent="0.2">
      <c r="A31" s="398">
        <v>42850</v>
      </c>
      <c r="B31" s="261"/>
      <c r="C31" s="204" t="s">
        <v>723</v>
      </c>
      <c r="D31" s="336"/>
      <c r="E31" s="261"/>
      <c r="F31" s="204" t="s">
        <v>724</v>
      </c>
      <c r="G31" s="399">
        <v>4790</v>
      </c>
      <c r="H31" s="260"/>
      <c r="I31" s="260"/>
      <c r="J31" s="400"/>
    </row>
    <row r="32" spans="1:10" x14ac:dyDescent="0.2">
      <c r="A32" s="398">
        <v>42850</v>
      </c>
      <c r="B32" s="261"/>
      <c r="C32" s="204" t="s">
        <v>725</v>
      </c>
      <c r="D32" s="336"/>
      <c r="E32" s="261"/>
      <c r="F32" s="204" t="s">
        <v>726</v>
      </c>
      <c r="G32" s="399">
        <v>4790</v>
      </c>
      <c r="H32" s="260"/>
      <c r="I32" s="260"/>
      <c r="J32" s="400"/>
    </row>
    <row r="33" spans="1:10" x14ac:dyDescent="0.2">
      <c r="A33" s="398">
        <v>42851</v>
      </c>
      <c r="B33" s="261"/>
      <c r="C33" s="204" t="s">
        <v>727</v>
      </c>
      <c r="D33" s="336"/>
      <c r="E33" s="261"/>
      <c r="F33" s="204" t="s">
        <v>728</v>
      </c>
      <c r="G33" s="399">
        <v>1390</v>
      </c>
      <c r="H33" s="260"/>
      <c r="I33" s="260"/>
      <c r="J33" s="400"/>
    </row>
    <row r="34" spans="1:10" x14ac:dyDescent="0.2">
      <c r="A34" s="398">
        <v>42851</v>
      </c>
      <c r="B34" s="261"/>
      <c r="C34" s="204" t="s">
        <v>729</v>
      </c>
      <c r="D34" s="336"/>
      <c r="E34" s="261"/>
      <c r="F34" s="204" t="s">
        <v>730</v>
      </c>
      <c r="G34" s="399">
        <v>138.38999999999999</v>
      </c>
      <c r="H34" s="260"/>
      <c r="I34" s="260"/>
      <c r="J34" s="400"/>
    </row>
    <row r="35" spans="1:10" x14ac:dyDescent="0.2">
      <c r="A35" s="398">
        <v>42853</v>
      </c>
      <c r="B35" s="261"/>
      <c r="C35" s="204" t="s">
        <v>731</v>
      </c>
      <c r="D35" s="336" t="s">
        <v>732</v>
      </c>
      <c r="E35" s="261"/>
      <c r="F35" s="204" t="s">
        <v>733</v>
      </c>
      <c r="G35" s="399">
        <v>23177.57</v>
      </c>
      <c r="H35" s="260"/>
      <c r="I35" s="260"/>
      <c r="J35" s="400"/>
    </row>
    <row r="36" spans="1:10" x14ac:dyDescent="0.2">
      <c r="A36" s="398">
        <v>42853</v>
      </c>
      <c r="B36" s="261"/>
      <c r="C36" s="204" t="s">
        <v>734</v>
      </c>
      <c r="D36" s="336" t="s">
        <v>735</v>
      </c>
      <c r="E36" s="261"/>
      <c r="F36" s="204" t="s">
        <v>736</v>
      </c>
      <c r="G36" s="399">
        <v>4457.9399999999996</v>
      </c>
      <c r="H36" s="260"/>
      <c r="I36" s="260"/>
      <c r="J36" s="400"/>
    </row>
    <row r="37" spans="1:10" x14ac:dyDescent="0.2">
      <c r="A37" s="401" t="s">
        <v>188</v>
      </c>
      <c r="B37" s="402"/>
      <c r="C37" s="239" t="s">
        <v>188</v>
      </c>
      <c r="D37" s="403" t="s">
        <v>188</v>
      </c>
      <c r="E37" s="404"/>
      <c r="F37" s="240" t="s">
        <v>29</v>
      </c>
      <c r="G37" s="405">
        <v>65250.2</v>
      </c>
      <c r="H37" s="402"/>
      <c r="I37" s="402"/>
      <c r="J37" s="406"/>
    </row>
    <row r="38" spans="1:10" ht="0" hidden="1" customHeight="1" x14ac:dyDescent="0.2"/>
  </sheetData>
  <mergeCells count="106">
    <mergeCell ref="A4:B4"/>
    <mergeCell ref="D4:E4"/>
    <mergeCell ref="G4:J4"/>
    <mergeCell ref="A5:B5"/>
    <mergeCell ref="D5:E5"/>
    <mergeCell ref="G5:J5"/>
    <mergeCell ref="A1:I1"/>
    <mergeCell ref="A3:B3"/>
    <mergeCell ref="D3:E3"/>
    <mergeCell ref="G3:J3"/>
    <mergeCell ref="A8:B8"/>
    <mergeCell ref="D8:E8"/>
    <mergeCell ref="G8:J8"/>
    <mergeCell ref="A9:B9"/>
    <mergeCell ref="D9:E9"/>
    <mergeCell ref="G9:J9"/>
    <mergeCell ref="A6:B6"/>
    <mergeCell ref="D6:E6"/>
    <mergeCell ref="G6:J6"/>
    <mergeCell ref="A7:B7"/>
    <mergeCell ref="D7:E7"/>
    <mergeCell ref="G7:J7"/>
    <mergeCell ref="A12:B12"/>
    <mergeCell ref="D12:E12"/>
    <mergeCell ref="G12:J12"/>
    <mergeCell ref="A13:B13"/>
    <mergeCell ref="D13:E13"/>
    <mergeCell ref="G13:J13"/>
    <mergeCell ref="A10:B10"/>
    <mergeCell ref="D10:E10"/>
    <mergeCell ref="G10:J10"/>
    <mergeCell ref="A11:B11"/>
    <mergeCell ref="D11:E11"/>
    <mergeCell ref="G11:J11"/>
    <mergeCell ref="A16:B16"/>
    <mergeCell ref="D16:E16"/>
    <mergeCell ref="G16:J16"/>
    <mergeCell ref="A17:B17"/>
    <mergeCell ref="D17:E17"/>
    <mergeCell ref="G17:J17"/>
    <mergeCell ref="A14:B14"/>
    <mergeCell ref="D14:E14"/>
    <mergeCell ref="G14:J14"/>
    <mergeCell ref="A15:B15"/>
    <mergeCell ref="D15:E15"/>
    <mergeCell ref="G15:J15"/>
    <mergeCell ref="A20:B20"/>
    <mergeCell ref="D20:E20"/>
    <mergeCell ref="G20:J20"/>
    <mergeCell ref="A21:B21"/>
    <mergeCell ref="D21:E21"/>
    <mergeCell ref="G21:J21"/>
    <mergeCell ref="A18:B18"/>
    <mergeCell ref="D18:E18"/>
    <mergeCell ref="G18:J18"/>
    <mergeCell ref="A19:B19"/>
    <mergeCell ref="D19:E19"/>
    <mergeCell ref="G19:J19"/>
    <mergeCell ref="A24:B24"/>
    <mergeCell ref="D24:E24"/>
    <mergeCell ref="G24:J24"/>
    <mergeCell ref="A25:B25"/>
    <mergeCell ref="D25:E25"/>
    <mergeCell ref="G25:J25"/>
    <mergeCell ref="A22:B22"/>
    <mergeCell ref="D22:E22"/>
    <mergeCell ref="G22:J22"/>
    <mergeCell ref="A23:B23"/>
    <mergeCell ref="D23:E23"/>
    <mergeCell ref="G23:J23"/>
    <mergeCell ref="A28:B28"/>
    <mergeCell ref="D28:E28"/>
    <mergeCell ref="G28:J28"/>
    <mergeCell ref="A29:B29"/>
    <mergeCell ref="D29:E29"/>
    <mergeCell ref="G29:J29"/>
    <mergeCell ref="A26:B26"/>
    <mergeCell ref="D26:E26"/>
    <mergeCell ref="G26:J26"/>
    <mergeCell ref="A27:B27"/>
    <mergeCell ref="D27:E27"/>
    <mergeCell ref="G27:J27"/>
    <mergeCell ref="A32:B32"/>
    <mergeCell ref="D32:E32"/>
    <mergeCell ref="G32:J32"/>
    <mergeCell ref="A33:B33"/>
    <mergeCell ref="D33:E33"/>
    <mergeCell ref="G33:J33"/>
    <mergeCell ref="A30:B30"/>
    <mergeCell ref="D30:E30"/>
    <mergeCell ref="G30:J30"/>
    <mergeCell ref="A31:B31"/>
    <mergeCell ref="D31:E31"/>
    <mergeCell ref="G31:J31"/>
    <mergeCell ref="A36:B36"/>
    <mergeCell ref="D36:E36"/>
    <mergeCell ref="G36:J36"/>
    <mergeCell ref="A37:B37"/>
    <mergeCell ref="D37:E37"/>
    <mergeCell ref="G37:J37"/>
    <mergeCell ref="A34:B34"/>
    <mergeCell ref="D34:E34"/>
    <mergeCell ref="G34:J34"/>
    <mergeCell ref="A35:B35"/>
    <mergeCell ref="D35:E35"/>
    <mergeCell ref="G35:J35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3"/>
  <sheetViews>
    <sheetView topLeftCell="A10" workbookViewId="0">
      <selection activeCell="A12" sqref="A12:A19"/>
    </sheetView>
  </sheetViews>
  <sheetFormatPr defaultRowHeight="21.75" customHeight="1" x14ac:dyDescent="0.2"/>
  <cols>
    <col min="1" max="1" width="15.42578125" style="191" customWidth="1"/>
    <col min="2" max="3" width="7.7109375" style="191" customWidth="1"/>
    <col min="4" max="4" width="9.28515625" style="191" customWidth="1"/>
    <col min="5" max="5" width="13.7109375" style="191" customWidth="1"/>
    <col min="6" max="6" width="0.85546875" style="191" customWidth="1"/>
    <col min="7" max="7" width="0.140625" style="191" customWidth="1"/>
    <col min="8" max="8" width="0.5703125" style="191" customWidth="1"/>
    <col min="9" max="10" width="19.7109375" style="191" customWidth="1"/>
    <col min="11" max="11" width="14.42578125" style="191" customWidth="1"/>
    <col min="12" max="12" width="5.28515625" style="191" customWidth="1"/>
    <col min="13" max="13" width="19.7109375" style="191" customWidth="1"/>
    <col min="14" max="14" width="13.5703125" style="191" customWidth="1"/>
    <col min="15" max="15" width="6.140625" style="191" customWidth="1"/>
    <col min="16" max="16" width="9.5703125" style="191" customWidth="1"/>
    <col min="17" max="17" width="0.28515625" style="191" customWidth="1"/>
    <col min="18" max="18" width="9.85546875" style="191" customWidth="1"/>
    <col min="19" max="29" width="19.7109375" style="191" customWidth="1"/>
    <col min="30" max="16384" width="9.140625" style="191"/>
  </cols>
  <sheetData>
    <row r="1" spans="1:29" ht="21.75" customHeight="1" x14ac:dyDescent="0.2">
      <c r="A1" s="327" t="s">
        <v>183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</row>
    <row r="2" spans="1:29" ht="21.75" customHeight="1" x14ac:dyDescent="0.2">
      <c r="A2" s="327" t="s">
        <v>287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</row>
    <row r="3" spans="1:29" ht="21.75" customHeight="1" x14ac:dyDescent="0.2">
      <c r="A3" s="328" t="s">
        <v>737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</row>
    <row r="4" spans="1:29" ht="21.75" customHeight="1" x14ac:dyDescent="0.2">
      <c r="A4" s="178"/>
      <c r="B4" s="179"/>
      <c r="C4" s="179"/>
      <c r="D4" s="179"/>
      <c r="E4" s="179"/>
      <c r="F4" s="179"/>
      <c r="G4" s="179"/>
      <c r="H4" s="180"/>
      <c r="I4" s="340" t="s">
        <v>106</v>
      </c>
      <c r="J4" s="424"/>
      <c r="K4" s="340" t="s">
        <v>107</v>
      </c>
      <c r="L4" s="427"/>
      <c r="M4" s="424"/>
      <c r="N4" s="340" t="s">
        <v>108</v>
      </c>
      <c r="O4" s="427"/>
      <c r="P4" s="427"/>
      <c r="Q4" s="427"/>
      <c r="R4" s="424"/>
      <c r="S4" s="209" t="s">
        <v>150</v>
      </c>
      <c r="T4" s="209" t="s">
        <v>151</v>
      </c>
      <c r="U4" s="340" t="s">
        <v>109</v>
      </c>
      <c r="V4" s="424"/>
      <c r="W4" s="209" t="s">
        <v>152</v>
      </c>
      <c r="X4" s="340" t="s">
        <v>110</v>
      </c>
      <c r="Y4" s="424"/>
      <c r="Z4" s="209" t="s">
        <v>153</v>
      </c>
      <c r="AA4" s="209" t="s">
        <v>111</v>
      </c>
      <c r="AB4" s="209" t="s">
        <v>112</v>
      </c>
      <c r="AC4" s="274" t="s">
        <v>288</v>
      </c>
    </row>
    <row r="5" spans="1:29" ht="21.75" customHeight="1" x14ac:dyDescent="0.2">
      <c r="A5" s="212"/>
      <c r="B5" s="211"/>
      <c r="C5" s="211"/>
      <c r="D5" s="211"/>
      <c r="E5" s="211"/>
      <c r="F5" s="211"/>
      <c r="G5" s="211"/>
      <c r="H5" s="215"/>
      <c r="I5" s="346" t="s">
        <v>229</v>
      </c>
      <c r="J5" s="425"/>
      <c r="K5" s="346" t="s">
        <v>230</v>
      </c>
      <c r="L5" s="426"/>
      <c r="M5" s="425"/>
      <c r="N5" s="346" t="s">
        <v>231</v>
      </c>
      <c r="O5" s="426"/>
      <c r="P5" s="426"/>
      <c r="Q5" s="426"/>
      <c r="R5" s="425"/>
      <c r="S5" s="346" t="s">
        <v>252</v>
      </c>
      <c r="T5" s="346" t="s">
        <v>253</v>
      </c>
      <c r="U5" s="346" t="s">
        <v>232</v>
      </c>
      <c r="V5" s="425"/>
      <c r="W5" s="346" t="s">
        <v>254</v>
      </c>
      <c r="X5" s="346" t="s">
        <v>233</v>
      </c>
      <c r="Y5" s="425"/>
      <c r="Z5" s="346" t="s">
        <v>255</v>
      </c>
      <c r="AA5" s="346" t="s">
        <v>234</v>
      </c>
      <c r="AB5" s="346" t="s">
        <v>235</v>
      </c>
      <c r="AC5" s="342"/>
    </row>
    <row r="6" spans="1:29" ht="21.75" customHeight="1" x14ac:dyDescent="0.2">
      <c r="A6" s="212"/>
      <c r="B6" s="211"/>
      <c r="C6" s="211"/>
      <c r="D6" s="211"/>
      <c r="E6" s="344" t="s">
        <v>236</v>
      </c>
      <c r="F6" s="345"/>
      <c r="G6" s="345"/>
      <c r="H6" s="215"/>
      <c r="I6" s="368"/>
      <c r="J6" s="273"/>
      <c r="K6" s="368"/>
      <c r="L6" s="272"/>
      <c r="M6" s="273"/>
      <c r="N6" s="368"/>
      <c r="O6" s="272"/>
      <c r="P6" s="272"/>
      <c r="Q6" s="272"/>
      <c r="R6" s="273"/>
      <c r="S6" s="343"/>
      <c r="T6" s="343"/>
      <c r="U6" s="368"/>
      <c r="V6" s="273"/>
      <c r="W6" s="343"/>
      <c r="X6" s="368"/>
      <c r="Y6" s="273"/>
      <c r="Z6" s="343"/>
      <c r="AA6" s="343"/>
      <c r="AB6" s="343"/>
      <c r="AC6" s="342"/>
    </row>
    <row r="7" spans="1:29" ht="21.75" customHeight="1" x14ac:dyDescent="0.2">
      <c r="A7" s="212"/>
      <c r="B7" s="211"/>
      <c r="C7" s="211"/>
      <c r="D7" s="211"/>
      <c r="E7" s="345"/>
      <c r="F7" s="345"/>
      <c r="G7" s="345"/>
      <c r="H7" s="215"/>
      <c r="I7" s="340" t="s">
        <v>113</v>
      </c>
      <c r="J7" s="340" t="s">
        <v>114</v>
      </c>
      <c r="K7" s="340" t="s">
        <v>115</v>
      </c>
      <c r="L7" s="277"/>
      <c r="M7" s="340" t="s">
        <v>116</v>
      </c>
      <c r="N7" s="340" t="s">
        <v>117</v>
      </c>
      <c r="O7" s="277"/>
      <c r="P7" s="340" t="s">
        <v>118</v>
      </c>
      <c r="Q7" s="276"/>
      <c r="R7" s="277"/>
      <c r="S7" s="340" t="s">
        <v>359</v>
      </c>
      <c r="T7" s="340" t="s">
        <v>154</v>
      </c>
      <c r="U7" s="340" t="s">
        <v>119</v>
      </c>
      <c r="V7" s="340" t="s">
        <v>120</v>
      </c>
      <c r="W7" s="340" t="s">
        <v>155</v>
      </c>
      <c r="X7" s="340" t="s">
        <v>121</v>
      </c>
      <c r="Y7" s="340" t="s">
        <v>156</v>
      </c>
      <c r="Z7" s="340" t="s">
        <v>157</v>
      </c>
      <c r="AA7" s="340" t="s">
        <v>122</v>
      </c>
      <c r="AB7" s="340" t="s">
        <v>2</v>
      </c>
      <c r="AC7" s="342"/>
    </row>
    <row r="8" spans="1:29" ht="21.75" customHeight="1" x14ac:dyDescent="0.2">
      <c r="A8" s="212"/>
      <c r="B8" s="211"/>
      <c r="C8" s="211"/>
      <c r="D8" s="211"/>
      <c r="E8" s="211"/>
      <c r="F8" s="211"/>
      <c r="G8" s="211"/>
      <c r="H8" s="215"/>
      <c r="I8" s="341"/>
      <c r="J8" s="341"/>
      <c r="K8" s="351"/>
      <c r="L8" s="352"/>
      <c r="M8" s="341"/>
      <c r="N8" s="351"/>
      <c r="O8" s="352"/>
      <c r="P8" s="351"/>
      <c r="Q8" s="353"/>
      <c r="R8" s="352"/>
      <c r="S8" s="341"/>
      <c r="T8" s="341"/>
      <c r="U8" s="341"/>
      <c r="V8" s="341"/>
      <c r="W8" s="341"/>
      <c r="X8" s="341"/>
      <c r="Y8" s="341"/>
      <c r="Z8" s="341"/>
      <c r="AA8" s="341"/>
      <c r="AB8" s="341"/>
      <c r="AC8" s="342"/>
    </row>
    <row r="9" spans="1:29" ht="21.75" customHeight="1" x14ac:dyDescent="0.2">
      <c r="A9" s="212"/>
      <c r="B9" s="211"/>
      <c r="C9" s="211"/>
      <c r="D9" s="211"/>
      <c r="E9" s="211"/>
      <c r="F9" s="211"/>
      <c r="G9" s="211"/>
      <c r="H9" s="215"/>
      <c r="I9" s="346" t="s">
        <v>238</v>
      </c>
      <c r="J9" s="346" t="s">
        <v>239</v>
      </c>
      <c r="K9" s="346" t="s">
        <v>240</v>
      </c>
      <c r="L9" s="425"/>
      <c r="M9" s="346" t="s">
        <v>241</v>
      </c>
      <c r="N9" s="346" t="s">
        <v>242</v>
      </c>
      <c r="O9" s="425"/>
      <c r="P9" s="346" t="s">
        <v>243</v>
      </c>
      <c r="Q9" s="426"/>
      <c r="R9" s="425"/>
      <c r="S9" s="346" t="s">
        <v>360</v>
      </c>
      <c r="T9" s="346" t="s">
        <v>256</v>
      </c>
      <c r="U9" s="346" t="s">
        <v>244</v>
      </c>
      <c r="V9" s="346" t="s">
        <v>245</v>
      </c>
      <c r="W9" s="346" t="s">
        <v>257</v>
      </c>
      <c r="X9" s="346" t="s">
        <v>258</v>
      </c>
      <c r="Y9" s="346" t="s">
        <v>246</v>
      </c>
      <c r="Z9" s="346" t="s">
        <v>259</v>
      </c>
      <c r="AA9" s="346" t="s">
        <v>247</v>
      </c>
      <c r="AB9" s="346" t="s">
        <v>248</v>
      </c>
      <c r="AC9" s="342"/>
    </row>
    <row r="10" spans="1:29" ht="21.75" customHeight="1" x14ac:dyDescent="0.2">
      <c r="A10" s="423" t="s">
        <v>237</v>
      </c>
      <c r="B10" s="345"/>
      <c r="C10" s="211"/>
      <c r="D10" s="211"/>
      <c r="E10" s="211"/>
      <c r="F10" s="211"/>
      <c r="G10" s="211"/>
      <c r="H10" s="215"/>
      <c r="I10" s="342"/>
      <c r="J10" s="342"/>
      <c r="K10" s="350"/>
      <c r="L10" s="339"/>
      <c r="M10" s="342"/>
      <c r="N10" s="350"/>
      <c r="O10" s="339"/>
      <c r="P10" s="350"/>
      <c r="Q10" s="253"/>
      <c r="R10" s="339"/>
      <c r="S10" s="342"/>
      <c r="T10" s="342"/>
      <c r="U10" s="342"/>
      <c r="V10" s="342"/>
      <c r="W10" s="342"/>
      <c r="X10" s="342"/>
      <c r="Y10" s="342"/>
      <c r="Z10" s="342"/>
      <c r="AA10" s="342"/>
      <c r="AB10" s="342"/>
      <c r="AC10" s="342"/>
    </row>
    <row r="11" spans="1:29" ht="21.75" customHeight="1" x14ac:dyDescent="0.2">
      <c r="A11" s="208"/>
      <c r="B11" s="219"/>
      <c r="C11" s="219"/>
      <c r="D11" s="219"/>
      <c r="E11" s="219"/>
      <c r="F11" s="219"/>
      <c r="G11" s="219"/>
      <c r="H11" s="181"/>
      <c r="I11" s="343"/>
      <c r="J11" s="343"/>
      <c r="K11" s="368"/>
      <c r="L11" s="273"/>
      <c r="M11" s="343"/>
      <c r="N11" s="368"/>
      <c r="O11" s="273"/>
      <c r="P11" s="368"/>
      <c r="Q11" s="272"/>
      <c r="R11" s="27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</row>
    <row r="12" spans="1:29" ht="21.75" customHeight="1" x14ac:dyDescent="0.2">
      <c r="A12" s="336" t="s">
        <v>2</v>
      </c>
      <c r="B12" s="336" t="s">
        <v>286</v>
      </c>
      <c r="C12" s="277"/>
      <c r="D12" s="336" t="s">
        <v>123</v>
      </c>
      <c r="E12" s="260"/>
      <c r="F12" s="260"/>
      <c r="G12" s="260"/>
      <c r="H12" s="261"/>
      <c r="I12" s="223">
        <v>0</v>
      </c>
      <c r="J12" s="223">
        <v>0</v>
      </c>
      <c r="K12" s="416">
        <v>0</v>
      </c>
      <c r="L12" s="261"/>
      <c r="M12" s="223">
        <v>0</v>
      </c>
      <c r="N12" s="416">
        <v>0</v>
      </c>
      <c r="O12" s="261"/>
      <c r="P12" s="416">
        <v>0</v>
      </c>
      <c r="Q12" s="260"/>
      <c r="R12" s="261"/>
      <c r="S12" s="223">
        <v>0</v>
      </c>
      <c r="T12" s="223">
        <v>0</v>
      </c>
      <c r="U12" s="223">
        <v>0</v>
      </c>
      <c r="V12" s="223">
        <v>0</v>
      </c>
      <c r="W12" s="223">
        <v>0</v>
      </c>
      <c r="X12" s="223">
        <v>0</v>
      </c>
      <c r="Y12" s="223">
        <v>0</v>
      </c>
      <c r="Z12" s="223">
        <v>0</v>
      </c>
      <c r="AA12" s="223">
        <v>0</v>
      </c>
      <c r="AB12" s="223">
        <v>49270</v>
      </c>
      <c r="AC12" s="223">
        <v>49270</v>
      </c>
    </row>
    <row r="13" spans="1:29" ht="21.75" customHeight="1" x14ac:dyDescent="0.2">
      <c r="A13" s="421"/>
      <c r="B13" s="338"/>
      <c r="C13" s="339"/>
      <c r="D13" s="336" t="s">
        <v>125</v>
      </c>
      <c r="E13" s="260"/>
      <c r="F13" s="260"/>
      <c r="G13" s="260"/>
      <c r="H13" s="261"/>
      <c r="I13" s="223">
        <v>0</v>
      </c>
      <c r="J13" s="223">
        <v>0</v>
      </c>
      <c r="K13" s="416">
        <v>0</v>
      </c>
      <c r="L13" s="261"/>
      <c r="M13" s="223">
        <v>0</v>
      </c>
      <c r="N13" s="416">
        <v>0</v>
      </c>
      <c r="O13" s="261"/>
      <c r="P13" s="416">
        <v>0</v>
      </c>
      <c r="Q13" s="260"/>
      <c r="R13" s="261"/>
      <c r="S13" s="223">
        <v>0</v>
      </c>
      <c r="T13" s="223">
        <v>0</v>
      </c>
      <c r="U13" s="223">
        <v>0</v>
      </c>
      <c r="V13" s="223">
        <v>0</v>
      </c>
      <c r="W13" s="223">
        <v>0</v>
      </c>
      <c r="X13" s="223">
        <v>0</v>
      </c>
      <c r="Y13" s="223">
        <v>0</v>
      </c>
      <c r="Z13" s="223">
        <v>0</v>
      </c>
      <c r="AA13" s="223">
        <v>0</v>
      </c>
      <c r="AB13" s="223">
        <v>3363400</v>
      </c>
      <c r="AC13" s="223">
        <v>3363400</v>
      </c>
    </row>
    <row r="14" spans="1:29" ht="21.75" customHeight="1" x14ac:dyDescent="0.2">
      <c r="A14" s="421"/>
      <c r="B14" s="338"/>
      <c r="C14" s="339"/>
      <c r="D14" s="336" t="s">
        <v>126</v>
      </c>
      <c r="E14" s="260"/>
      <c r="F14" s="260"/>
      <c r="G14" s="260"/>
      <c r="H14" s="261"/>
      <c r="I14" s="223">
        <v>0</v>
      </c>
      <c r="J14" s="223">
        <v>0</v>
      </c>
      <c r="K14" s="416">
        <v>0</v>
      </c>
      <c r="L14" s="261"/>
      <c r="M14" s="223">
        <v>0</v>
      </c>
      <c r="N14" s="416">
        <v>0</v>
      </c>
      <c r="O14" s="261"/>
      <c r="P14" s="416">
        <v>0</v>
      </c>
      <c r="Q14" s="260"/>
      <c r="R14" s="261"/>
      <c r="S14" s="223">
        <v>0</v>
      </c>
      <c r="T14" s="223">
        <v>0</v>
      </c>
      <c r="U14" s="223">
        <v>0</v>
      </c>
      <c r="V14" s="223">
        <v>0</v>
      </c>
      <c r="W14" s="223">
        <v>0</v>
      </c>
      <c r="X14" s="223">
        <v>0</v>
      </c>
      <c r="Y14" s="223">
        <v>0</v>
      </c>
      <c r="Z14" s="223">
        <v>0</v>
      </c>
      <c r="AA14" s="223">
        <v>0</v>
      </c>
      <c r="AB14" s="223">
        <v>705600</v>
      </c>
      <c r="AC14" s="223">
        <v>705600</v>
      </c>
    </row>
    <row r="15" spans="1:29" ht="21.75" customHeight="1" x14ac:dyDescent="0.2">
      <c r="A15" s="421"/>
      <c r="B15" s="338"/>
      <c r="C15" s="339"/>
      <c r="D15" s="336" t="s">
        <v>127</v>
      </c>
      <c r="E15" s="260"/>
      <c r="F15" s="260"/>
      <c r="G15" s="260"/>
      <c r="H15" s="261"/>
      <c r="I15" s="223">
        <v>0</v>
      </c>
      <c r="J15" s="223">
        <v>0</v>
      </c>
      <c r="K15" s="416">
        <v>0</v>
      </c>
      <c r="L15" s="261"/>
      <c r="M15" s="223">
        <v>0</v>
      </c>
      <c r="N15" s="416">
        <v>0</v>
      </c>
      <c r="O15" s="261"/>
      <c r="P15" s="416">
        <v>0</v>
      </c>
      <c r="Q15" s="260"/>
      <c r="R15" s="261"/>
      <c r="S15" s="223">
        <v>0</v>
      </c>
      <c r="T15" s="223">
        <v>0</v>
      </c>
      <c r="U15" s="223">
        <v>0</v>
      </c>
      <c r="V15" s="223">
        <v>0</v>
      </c>
      <c r="W15" s="223">
        <v>0</v>
      </c>
      <c r="X15" s="223">
        <v>0</v>
      </c>
      <c r="Y15" s="223">
        <v>0</v>
      </c>
      <c r="Z15" s="223">
        <v>0</v>
      </c>
      <c r="AA15" s="223">
        <v>0</v>
      </c>
      <c r="AB15" s="223">
        <v>78000</v>
      </c>
      <c r="AC15" s="223">
        <v>78000</v>
      </c>
    </row>
    <row r="16" spans="1:29" ht="21.75" customHeight="1" x14ac:dyDescent="0.2">
      <c r="A16" s="421"/>
      <c r="B16" s="338"/>
      <c r="C16" s="339"/>
      <c r="D16" s="336" t="s">
        <v>158</v>
      </c>
      <c r="E16" s="260"/>
      <c r="F16" s="260"/>
      <c r="G16" s="260"/>
      <c r="H16" s="261"/>
      <c r="I16" s="223">
        <v>0</v>
      </c>
      <c r="J16" s="223">
        <v>0</v>
      </c>
      <c r="K16" s="416">
        <v>0</v>
      </c>
      <c r="L16" s="261"/>
      <c r="M16" s="223">
        <v>0</v>
      </c>
      <c r="N16" s="416">
        <v>0</v>
      </c>
      <c r="O16" s="261"/>
      <c r="P16" s="416">
        <v>0</v>
      </c>
      <c r="Q16" s="260"/>
      <c r="R16" s="261"/>
      <c r="S16" s="223">
        <v>0</v>
      </c>
      <c r="T16" s="223">
        <v>0</v>
      </c>
      <c r="U16" s="223">
        <v>0</v>
      </c>
      <c r="V16" s="223">
        <v>0</v>
      </c>
      <c r="W16" s="223">
        <v>0</v>
      </c>
      <c r="X16" s="223">
        <v>0</v>
      </c>
      <c r="Y16" s="223">
        <v>0</v>
      </c>
      <c r="Z16" s="223">
        <v>0</v>
      </c>
      <c r="AA16" s="223">
        <v>0</v>
      </c>
      <c r="AB16" s="223">
        <v>233154</v>
      </c>
      <c r="AC16" s="223">
        <v>233154</v>
      </c>
    </row>
    <row r="17" spans="1:29" ht="21.75" customHeight="1" x14ac:dyDescent="0.2">
      <c r="A17" s="421"/>
      <c r="B17" s="338"/>
      <c r="C17" s="339"/>
      <c r="D17" s="336" t="s">
        <v>159</v>
      </c>
      <c r="E17" s="260"/>
      <c r="F17" s="260"/>
      <c r="G17" s="260"/>
      <c r="H17" s="261"/>
      <c r="I17" s="223">
        <v>0</v>
      </c>
      <c r="J17" s="223">
        <v>0</v>
      </c>
      <c r="K17" s="416">
        <v>0</v>
      </c>
      <c r="L17" s="261"/>
      <c r="M17" s="223">
        <v>0</v>
      </c>
      <c r="N17" s="416">
        <v>0</v>
      </c>
      <c r="O17" s="261"/>
      <c r="P17" s="416">
        <v>0</v>
      </c>
      <c r="Q17" s="260"/>
      <c r="R17" s="261"/>
      <c r="S17" s="223">
        <v>0</v>
      </c>
      <c r="T17" s="223">
        <v>0</v>
      </c>
      <c r="U17" s="223">
        <v>0</v>
      </c>
      <c r="V17" s="223">
        <v>0</v>
      </c>
      <c r="W17" s="223">
        <v>0</v>
      </c>
      <c r="X17" s="223">
        <v>0</v>
      </c>
      <c r="Y17" s="223">
        <v>0</v>
      </c>
      <c r="Z17" s="223">
        <v>0</v>
      </c>
      <c r="AA17" s="223">
        <v>0</v>
      </c>
      <c r="AB17" s="223">
        <v>75000</v>
      </c>
      <c r="AC17" s="223">
        <v>75000</v>
      </c>
    </row>
    <row r="18" spans="1:29" ht="21.75" customHeight="1" x14ac:dyDescent="0.2">
      <c r="A18" s="421"/>
      <c r="B18" s="333"/>
      <c r="C18" s="273"/>
      <c r="D18" s="417" t="s">
        <v>289</v>
      </c>
      <c r="E18" s="260"/>
      <c r="F18" s="260"/>
      <c r="G18" s="260"/>
      <c r="H18" s="261"/>
      <c r="I18" s="221">
        <v>0</v>
      </c>
      <c r="J18" s="221">
        <v>0</v>
      </c>
      <c r="K18" s="418">
        <v>0</v>
      </c>
      <c r="L18" s="261"/>
      <c r="M18" s="221">
        <v>0</v>
      </c>
      <c r="N18" s="418">
        <v>0</v>
      </c>
      <c r="O18" s="261"/>
      <c r="P18" s="418">
        <v>0</v>
      </c>
      <c r="Q18" s="260"/>
      <c r="R18" s="261"/>
      <c r="S18" s="221">
        <v>0</v>
      </c>
      <c r="T18" s="221">
        <v>0</v>
      </c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>
        <v>0</v>
      </c>
      <c r="AA18" s="221">
        <v>0</v>
      </c>
      <c r="AB18" s="221">
        <v>4504424</v>
      </c>
      <c r="AC18" s="221">
        <v>4504424</v>
      </c>
    </row>
    <row r="19" spans="1:29" ht="21.75" customHeight="1" x14ac:dyDescent="0.2">
      <c r="A19" s="422"/>
      <c r="B19" s="419" t="s">
        <v>290</v>
      </c>
      <c r="C19" s="260"/>
      <c r="D19" s="260"/>
      <c r="E19" s="260"/>
      <c r="F19" s="260"/>
      <c r="G19" s="260"/>
      <c r="H19" s="261"/>
      <c r="I19" s="222">
        <v>0</v>
      </c>
      <c r="J19" s="222">
        <v>0</v>
      </c>
      <c r="K19" s="420">
        <v>0</v>
      </c>
      <c r="L19" s="261"/>
      <c r="M19" s="222">
        <v>0</v>
      </c>
      <c r="N19" s="420">
        <v>0</v>
      </c>
      <c r="O19" s="261"/>
      <c r="P19" s="420">
        <v>0</v>
      </c>
      <c r="Q19" s="260"/>
      <c r="R19" s="261"/>
      <c r="S19" s="222">
        <v>0</v>
      </c>
      <c r="T19" s="222">
        <v>0</v>
      </c>
      <c r="U19" s="222">
        <v>0</v>
      </c>
      <c r="V19" s="222">
        <v>0</v>
      </c>
      <c r="W19" s="222">
        <v>0</v>
      </c>
      <c r="X19" s="222">
        <v>0</v>
      </c>
      <c r="Y19" s="222">
        <v>0</v>
      </c>
      <c r="Z19" s="222">
        <v>0</v>
      </c>
      <c r="AA19" s="222">
        <v>0</v>
      </c>
      <c r="AB19" s="222">
        <v>4504424</v>
      </c>
      <c r="AC19" s="222">
        <v>4504424</v>
      </c>
    </row>
    <row r="20" spans="1:29" ht="21.75" customHeight="1" x14ac:dyDescent="0.2">
      <c r="A20" s="336" t="s">
        <v>48</v>
      </c>
      <c r="B20" s="336" t="s">
        <v>286</v>
      </c>
      <c r="C20" s="277"/>
      <c r="D20" s="336" t="s">
        <v>128</v>
      </c>
      <c r="E20" s="260"/>
      <c r="F20" s="260"/>
      <c r="G20" s="260"/>
      <c r="H20" s="261"/>
      <c r="I20" s="223">
        <v>214200</v>
      </c>
      <c r="J20" s="223">
        <v>0</v>
      </c>
      <c r="K20" s="416">
        <v>0</v>
      </c>
      <c r="L20" s="261"/>
      <c r="M20" s="223">
        <v>0</v>
      </c>
      <c r="N20" s="416">
        <v>0</v>
      </c>
      <c r="O20" s="261"/>
      <c r="P20" s="416">
        <v>0</v>
      </c>
      <c r="Q20" s="260"/>
      <c r="R20" s="261"/>
      <c r="S20" s="223">
        <v>0</v>
      </c>
      <c r="T20" s="223">
        <v>0</v>
      </c>
      <c r="U20" s="223">
        <v>0</v>
      </c>
      <c r="V20" s="223">
        <v>0</v>
      </c>
      <c r="W20" s="223">
        <v>0</v>
      </c>
      <c r="X20" s="223">
        <v>0</v>
      </c>
      <c r="Y20" s="223">
        <v>0</v>
      </c>
      <c r="Z20" s="223">
        <v>0</v>
      </c>
      <c r="AA20" s="223">
        <v>0</v>
      </c>
      <c r="AB20" s="223">
        <v>0</v>
      </c>
      <c r="AC20" s="223">
        <v>214200</v>
      </c>
    </row>
    <row r="21" spans="1:29" ht="21.75" customHeight="1" x14ac:dyDescent="0.2">
      <c r="A21" s="421"/>
      <c r="B21" s="338"/>
      <c r="C21" s="339"/>
      <c r="D21" s="336" t="s">
        <v>129</v>
      </c>
      <c r="E21" s="260"/>
      <c r="F21" s="260"/>
      <c r="G21" s="260"/>
      <c r="H21" s="261"/>
      <c r="I21" s="223">
        <v>17550</v>
      </c>
      <c r="J21" s="223">
        <v>0</v>
      </c>
      <c r="K21" s="416">
        <v>0</v>
      </c>
      <c r="L21" s="261"/>
      <c r="M21" s="223">
        <v>0</v>
      </c>
      <c r="N21" s="416">
        <v>0</v>
      </c>
      <c r="O21" s="261"/>
      <c r="P21" s="416">
        <v>0</v>
      </c>
      <c r="Q21" s="260"/>
      <c r="R21" s="261"/>
      <c r="S21" s="223">
        <v>0</v>
      </c>
      <c r="T21" s="223">
        <v>0</v>
      </c>
      <c r="U21" s="223">
        <v>0</v>
      </c>
      <c r="V21" s="223">
        <v>0</v>
      </c>
      <c r="W21" s="223">
        <v>0</v>
      </c>
      <c r="X21" s="223">
        <v>0</v>
      </c>
      <c r="Y21" s="223">
        <v>0</v>
      </c>
      <c r="Z21" s="223">
        <v>0</v>
      </c>
      <c r="AA21" s="223">
        <v>0</v>
      </c>
      <c r="AB21" s="223">
        <v>0</v>
      </c>
      <c r="AC21" s="223">
        <v>17550</v>
      </c>
    </row>
    <row r="22" spans="1:29" ht="21.75" customHeight="1" x14ac:dyDescent="0.2">
      <c r="A22" s="421"/>
      <c r="B22" s="338"/>
      <c r="C22" s="339"/>
      <c r="D22" s="336" t="s">
        <v>130</v>
      </c>
      <c r="E22" s="260"/>
      <c r="F22" s="260"/>
      <c r="G22" s="260"/>
      <c r="H22" s="261"/>
      <c r="I22" s="223">
        <v>17550</v>
      </c>
      <c r="J22" s="223">
        <v>0</v>
      </c>
      <c r="K22" s="416">
        <v>0</v>
      </c>
      <c r="L22" s="261"/>
      <c r="M22" s="223">
        <v>0</v>
      </c>
      <c r="N22" s="416">
        <v>0</v>
      </c>
      <c r="O22" s="261"/>
      <c r="P22" s="416">
        <v>0</v>
      </c>
      <c r="Q22" s="260"/>
      <c r="R22" s="261"/>
      <c r="S22" s="223">
        <v>0</v>
      </c>
      <c r="T22" s="223">
        <v>0</v>
      </c>
      <c r="U22" s="223">
        <v>0</v>
      </c>
      <c r="V22" s="223">
        <v>0</v>
      </c>
      <c r="W22" s="223">
        <v>0</v>
      </c>
      <c r="X22" s="223">
        <v>0</v>
      </c>
      <c r="Y22" s="223">
        <v>0</v>
      </c>
      <c r="Z22" s="223">
        <v>0</v>
      </c>
      <c r="AA22" s="223">
        <v>0</v>
      </c>
      <c r="AB22" s="223">
        <v>0</v>
      </c>
      <c r="AC22" s="223">
        <v>17550</v>
      </c>
    </row>
    <row r="23" spans="1:29" ht="21.75" customHeight="1" x14ac:dyDescent="0.2">
      <c r="A23" s="421"/>
      <c r="B23" s="338"/>
      <c r="C23" s="339"/>
      <c r="D23" s="336" t="s">
        <v>131</v>
      </c>
      <c r="E23" s="260"/>
      <c r="F23" s="260"/>
      <c r="G23" s="260"/>
      <c r="H23" s="261"/>
      <c r="I23" s="223">
        <v>36000</v>
      </c>
      <c r="J23" s="223">
        <v>0</v>
      </c>
      <c r="K23" s="416">
        <v>0</v>
      </c>
      <c r="L23" s="261"/>
      <c r="M23" s="223">
        <v>0</v>
      </c>
      <c r="N23" s="416">
        <v>0</v>
      </c>
      <c r="O23" s="261"/>
      <c r="P23" s="416">
        <v>0</v>
      </c>
      <c r="Q23" s="260"/>
      <c r="R23" s="261"/>
      <c r="S23" s="223">
        <v>0</v>
      </c>
      <c r="T23" s="223">
        <v>0</v>
      </c>
      <c r="U23" s="223">
        <v>0</v>
      </c>
      <c r="V23" s="223">
        <v>0</v>
      </c>
      <c r="W23" s="223">
        <v>0</v>
      </c>
      <c r="X23" s="223">
        <v>0</v>
      </c>
      <c r="Y23" s="223">
        <v>0</v>
      </c>
      <c r="Z23" s="223">
        <v>0</v>
      </c>
      <c r="AA23" s="223">
        <v>0</v>
      </c>
      <c r="AB23" s="223">
        <v>0</v>
      </c>
      <c r="AC23" s="223">
        <v>36000</v>
      </c>
    </row>
    <row r="24" spans="1:29" ht="21.75" customHeight="1" x14ac:dyDescent="0.2">
      <c r="A24" s="421"/>
      <c r="B24" s="338"/>
      <c r="C24" s="339"/>
      <c r="D24" s="336" t="s">
        <v>132</v>
      </c>
      <c r="E24" s="260"/>
      <c r="F24" s="260"/>
      <c r="G24" s="260"/>
      <c r="H24" s="261"/>
      <c r="I24" s="223">
        <v>570000</v>
      </c>
      <c r="J24" s="223">
        <v>0</v>
      </c>
      <c r="K24" s="416">
        <v>0</v>
      </c>
      <c r="L24" s="261"/>
      <c r="M24" s="223">
        <v>0</v>
      </c>
      <c r="N24" s="416">
        <v>0</v>
      </c>
      <c r="O24" s="261"/>
      <c r="P24" s="416">
        <v>0</v>
      </c>
      <c r="Q24" s="260"/>
      <c r="R24" s="261"/>
      <c r="S24" s="223">
        <v>0</v>
      </c>
      <c r="T24" s="223">
        <v>0</v>
      </c>
      <c r="U24" s="223">
        <v>0</v>
      </c>
      <c r="V24" s="223">
        <v>0</v>
      </c>
      <c r="W24" s="223">
        <v>0</v>
      </c>
      <c r="X24" s="223">
        <v>0</v>
      </c>
      <c r="Y24" s="223">
        <v>0</v>
      </c>
      <c r="Z24" s="223">
        <v>0</v>
      </c>
      <c r="AA24" s="223">
        <v>0</v>
      </c>
      <c r="AB24" s="223">
        <v>0</v>
      </c>
      <c r="AC24" s="223">
        <v>570000</v>
      </c>
    </row>
    <row r="25" spans="1:29" ht="21.75" customHeight="1" x14ac:dyDescent="0.2">
      <c r="A25" s="421"/>
      <c r="B25" s="333"/>
      <c r="C25" s="273"/>
      <c r="D25" s="417" t="s">
        <v>289</v>
      </c>
      <c r="E25" s="260"/>
      <c r="F25" s="260"/>
      <c r="G25" s="260"/>
      <c r="H25" s="261"/>
      <c r="I25" s="221">
        <v>855300</v>
      </c>
      <c r="J25" s="221">
        <v>0</v>
      </c>
      <c r="K25" s="418">
        <v>0</v>
      </c>
      <c r="L25" s="261"/>
      <c r="M25" s="221">
        <v>0</v>
      </c>
      <c r="N25" s="418">
        <v>0</v>
      </c>
      <c r="O25" s="261"/>
      <c r="P25" s="418">
        <v>0</v>
      </c>
      <c r="Q25" s="260"/>
      <c r="R25" s="261"/>
      <c r="S25" s="221">
        <v>0</v>
      </c>
      <c r="T25" s="221">
        <v>0</v>
      </c>
      <c r="U25" s="221">
        <v>0</v>
      </c>
      <c r="V25" s="221">
        <v>0</v>
      </c>
      <c r="W25" s="221">
        <v>0</v>
      </c>
      <c r="X25" s="221">
        <v>0</v>
      </c>
      <c r="Y25" s="221">
        <v>0</v>
      </c>
      <c r="Z25" s="221">
        <v>0</v>
      </c>
      <c r="AA25" s="221">
        <v>0</v>
      </c>
      <c r="AB25" s="221">
        <v>0</v>
      </c>
      <c r="AC25" s="221">
        <v>855300</v>
      </c>
    </row>
    <row r="26" spans="1:29" ht="21.75" customHeight="1" x14ac:dyDescent="0.2">
      <c r="A26" s="422"/>
      <c r="B26" s="419" t="s">
        <v>290</v>
      </c>
      <c r="C26" s="260"/>
      <c r="D26" s="260"/>
      <c r="E26" s="260"/>
      <c r="F26" s="260"/>
      <c r="G26" s="260"/>
      <c r="H26" s="261"/>
      <c r="I26" s="222">
        <v>855300</v>
      </c>
      <c r="J26" s="222">
        <v>0</v>
      </c>
      <c r="K26" s="420">
        <v>0</v>
      </c>
      <c r="L26" s="261"/>
      <c r="M26" s="222">
        <v>0</v>
      </c>
      <c r="N26" s="420">
        <v>0</v>
      </c>
      <c r="O26" s="261"/>
      <c r="P26" s="420">
        <v>0</v>
      </c>
      <c r="Q26" s="260"/>
      <c r="R26" s="261"/>
      <c r="S26" s="222">
        <v>0</v>
      </c>
      <c r="T26" s="222">
        <v>0</v>
      </c>
      <c r="U26" s="222">
        <v>0</v>
      </c>
      <c r="V26" s="222">
        <v>0</v>
      </c>
      <c r="W26" s="222">
        <v>0</v>
      </c>
      <c r="X26" s="222">
        <v>0</v>
      </c>
      <c r="Y26" s="222">
        <v>0</v>
      </c>
      <c r="Z26" s="222">
        <v>0</v>
      </c>
      <c r="AA26" s="222">
        <v>0</v>
      </c>
      <c r="AB26" s="222">
        <v>0</v>
      </c>
      <c r="AC26" s="222">
        <v>855300</v>
      </c>
    </row>
    <row r="27" spans="1:29" ht="21.75" customHeight="1" x14ac:dyDescent="0.2">
      <c r="A27" s="336" t="s">
        <v>49</v>
      </c>
      <c r="B27" s="336" t="s">
        <v>286</v>
      </c>
      <c r="C27" s="277"/>
      <c r="D27" s="336" t="s">
        <v>133</v>
      </c>
      <c r="E27" s="260"/>
      <c r="F27" s="260"/>
      <c r="G27" s="260"/>
      <c r="H27" s="261"/>
      <c r="I27" s="223">
        <v>1272580</v>
      </c>
      <c r="J27" s="223">
        <v>640620</v>
      </c>
      <c r="K27" s="416">
        <v>0</v>
      </c>
      <c r="L27" s="261"/>
      <c r="M27" s="223">
        <v>0</v>
      </c>
      <c r="N27" s="416">
        <v>756750</v>
      </c>
      <c r="O27" s="261"/>
      <c r="P27" s="416">
        <v>0</v>
      </c>
      <c r="Q27" s="260"/>
      <c r="R27" s="261"/>
      <c r="S27" s="223">
        <v>0</v>
      </c>
      <c r="T27" s="223">
        <v>0</v>
      </c>
      <c r="U27" s="223">
        <v>387940</v>
      </c>
      <c r="V27" s="223">
        <v>0</v>
      </c>
      <c r="W27" s="223">
        <v>0</v>
      </c>
      <c r="X27" s="223">
        <v>0</v>
      </c>
      <c r="Y27" s="223">
        <v>0</v>
      </c>
      <c r="Z27" s="223">
        <v>0</v>
      </c>
      <c r="AA27" s="223">
        <v>0</v>
      </c>
      <c r="AB27" s="223">
        <v>0</v>
      </c>
      <c r="AC27" s="223">
        <v>3057890</v>
      </c>
    </row>
    <row r="28" spans="1:29" ht="21.75" customHeight="1" x14ac:dyDescent="0.2">
      <c r="A28" s="421"/>
      <c r="B28" s="338"/>
      <c r="C28" s="339"/>
      <c r="D28" s="336" t="s">
        <v>361</v>
      </c>
      <c r="E28" s="260"/>
      <c r="F28" s="260"/>
      <c r="G28" s="260"/>
      <c r="H28" s="261"/>
      <c r="I28" s="223">
        <v>0</v>
      </c>
      <c r="J28" s="223">
        <v>0</v>
      </c>
      <c r="K28" s="416">
        <v>0</v>
      </c>
      <c r="L28" s="261"/>
      <c r="M28" s="223">
        <v>0</v>
      </c>
      <c r="N28" s="416">
        <v>0</v>
      </c>
      <c r="O28" s="261"/>
      <c r="P28" s="416">
        <v>0</v>
      </c>
      <c r="Q28" s="260"/>
      <c r="R28" s="261"/>
      <c r="S28" s="223">
        <v>0</v>
      </c>
      <c r="T28" s="223">
        <v>0</v>
      </c>
      <c r="U28" s="223">
        <v>24000</v>
      </c>
      <c r="V28" s="223">
        <v>0</v>
      </c>
      <c r="W28" s="223">
        <v>0</v>
      </c>
      <c r="X28" s="223">
        <v>0</v>
      </c>
      <c r="Y28" s="223">
        <v>0</v>
      </c>
      <c r="Z28" s="223">
        <v>0</v>
      </c>
      <c r="AA28" s="223">
        <v>0</v>
      </c>
      <c r="AB28" s="223">
        <v>0</v>
      </c>
      <c r="AC28" s="223">
        <v>24000</v>
      </c>
    </row>
    <row r="29" spans="1:29" ht="21.75" customHeight="1" x14ac:dyDescent="0.2">
      <c r="A29" s="421"/>
      <c r="B29" s="338"/>
      <c r="C29" s="339"/>
      <c r="D29" s="336" t="s">
        <v>134</v>
      </c>
      <c r="E29" s="260"/>
      <c r="F29" s="260"/>
      <c r="G29" s="260"/>
      <c r="H29" s="261"/>
      <c r="I29" s="223">
        <v>87500</v>
      </c>
      <c r="J29" s="223">
        <v>17500</v>
      </c>
      <c r="K29" s="416">
        <v>0</v>
      </c>
      <c r="L29" s="261"/>
      <c r="M29" s="223">
        <v>0</v>
      </c>
      <c r="N29" s="416">
        <v>17500</v>
      </c>
      <c r="O29" s="261"/>
      <c r="P29" s="416">
        <v>0</v>
      </c>
      <c r="Q29" s="260"/>
      <c r="R29" s="261"/>
      <c r="S29" s="223">
        <v>0</v>
      </c>
      <c r="T29" s="223">
        <v>0</v>
      </c>
      <c r="U29" s="223">
        <v>17500</v>
      </c>
      <c r="V29" s="223">
        <v>0</v>
      </c>
      <c r="W29" s="223">
        <v>0</v>
      </c>
      <c r="X29" s="223">
        <v>0</v>
      </c>
      <c r="Y29" s="223">
        <v>0</v>
      </c>
      <c r="Z29" s="223">
        <v>0</v>
      </c>
      <c r="AA29" s="223">
        <v>0</v>
      </c>
      <c r="AB29" s="223">
        <v>0</v>
      </c>
      <c r="AC29" s="223">
        <v>140000</v>
      </c>
    </row>
    <row r="30" spans="1:29" ht="21.75" customHeight="1" x14ac:dyDescent="0.2">
      <c r="A30" s="421"/>
      <c r="B30" s="338"/>
      <c r="C30" s="339"/>
      <c r="D30" s="336" t="s">
        <v>135</v>
      </c>
      <c r="E30" s="260"/>
      <c r="F30" s="260"/>
      <c r="G30" s="260"/>
      <c r="H30" s="261"/>
      <c r="I30" s="223">
        <v>94260</v>
      </c>
      <c r="J30" s="223">
        <v>0</v>
      </c>
      <c r="K30" s="416">
        <v>0</v>
      </c>
      <c r="L30" s="261"/>
      <c r="M30" s="223">
        <v>0</v>
      </c>
      <c r="N30" s="416">
        <v>0</v>
      </c>
      <c r="O30" s="261"/>
      <c r="P30" s="416">
        <v>0</v>
      </c>
      <c r="Q30" s="260"/>
      <c r="R30" s="261"/>
      <c r="S30" s="223">
        <v>0</v>
      </c>
      <c r="T30" s="223">
        <v>0</v>
      </c>
      <c r="U30" s="223">
        <v>0</v>
      </c>
      <c r="V30" s="223">
        <v>0</v>
      </c>
      <c r="W30" s="223">
        <v>0</v>
      </c>
      <c r="X30" s="223">
        <v>0</v>
      </c>
      <c r="Y30" s="223">
        <v>0</v>
      </c>
      <c r="Z30" s="223">
        <v>0</v>
      </c>
      <c r="AA30" s="223">
        <v>0</v>
      </c>
      <c r="AB30" s="223">
        <v>0</v>
      </c>
      <c r="AC30" s="223">
        <v>94260</v>
      </c>
    </row>
    <row r="31" spans="1:29" ht="21.75" customHeight="1" x14ac:dyDescent="0.2">
      <c r="A31" s="421"/>
      <c r="B31" s="338"/>
      <c r="C31" s="339"/>
      <c r="D31" s="336" t="s">
        <v>136</v>
      </c>
      <c r="E31" s="260"/>
      <c r="F31" s="260"/>
      <c r="G31" s="260"/>
      <c r="H31" s="261"/>
      <c r="I31" s="223">
        <v>276655</v>
      </c>
      <c r="J31" s="223">
        <v>323966</v>
      </c>
      <c r="K31" s="416">
        <v>0</v>
      </c>
      <c r="L31" s="261"/>
      <c r="M31" s="223">
        <v>0</v>
      </c>
      <c r="N31" s="416">
        <v>396423</v>
      </c>
      <c r="O31" s="261"/>
      <c r="P31" s="416">
        <v>0</v>
      </c>
      <c r="Q31" s="260"/>
      <c r="R31" s="261"/>
      <c r="S31" s="223">
        <v>0</v>
      </c>
      <c r="T31" s="223">
        <v>0</v>
      </c>
      <c r="U31" s="223">
        <v>435371</v>
      </c>
      <c r="V31" s="223">
        <v>0</v>
      </c>
      <c r="W31" s="223">
        <v>0</v>
      </c>
      <c r="X31" s="223">
        <v>0</v>
      </c>
      <c r="Y31" s="223">
        <v>0</v>
      </c>
      <c r="Z31" s="223">
        <v>0</v>
      </c>
      <c r="AA31" s="223">
        <v>0</v>
      </c>
      <c r="AB31" s="223">
        <v>0</v>
      </c>
      <c r="AC31" s="223">
        <v>1432415</v>
      </c>
    </row>
    <row r="32" spans="1:29" ht="21.75" customHeight="1" x14ac:dyDescent="0.2">
      <c r="A32" s="421"/>
      <c r="B32" s="338"/>
      <c r="C32" s="339"/>
      <c r="D32" s="336" t="s">
        <v>137</v>
      </c>
      <c r="E32" s="260"/>
      <c r="F32" s="260"/>
      <c r="G32" s="260"/>
      <c r="H32" s="261"/>
      <c r="I32" s="223">
        <v>40227</v>
      </c>
      <c r="J32" s="223">
        <v>61731</v>
      </c>
      <c r="K32" s="416">
        <v>0</v>
      </c>
      <c r="L32" s="261"/>
      <c r="M32" s="223">
        <v>0</v>
      </c>
      <c r="N32" s="416">
        <v>41652</v>
      </c>
      <c r="O32" s="261"/>
      <c r="P32" s="416">
        <v>0</v>
      </c>
      <c r="Q32" s="260"/>
      <c r="R32" s="261"/>
      <c r="S32" s="223">
        <v>0</v>
      </c>
      <c r="T32" s="223">
        <v>0</v>
      </c>
      <c r="U32" s="223">
        <v>59174</v>
      </c>
      <c r="V32" s="223">
        <v>0</v>
      </c>
      <c r="W32" s="223">
        <v>0</v>
      </c>
      <c r="X32" s="223">
        <v>0</v>
      </c>
      <c r="Y32" s="223">
        <v>0</v>
      </c>
      <c r="Z32" s="223">
        <v>0</v>
      </c>
      <c r="AA32" s="223">
        <v>0</v>
      </c>
      <c r="AB32" s="223">
        <v>0</v>
      </c>
      <c r="AC32" s="223">
        <v>202784</v>
      </c>
    </row>
    <row r="33" spans="1:29" ht="21.75" customHeight="1" x14ac:dyDescent="0.2">
      <c r="A33" s="421"/>
      <c r="B33" s="333"/>
      <c r="C33" s="273"/>
      <c r="D33" s="417" t="s">
        <v>289</v>
      </c>
      <c r="E33" s="260"/>
      <c r="F33" s="260"/>
      <c r="G33" s="260"/>
      <c r="H33" s="261"/>
      <c r="I33" s="221">
        <v>1771222</v>
      </c>
      <c r="J33" s="221">
        <v>1043817</v>
      </c>
      <c r="K33" s="418">
        <v>0</v>
      </c>
      <c r="L33" s="261"/>
      <c r="M33" s="221">
        <v>0</v>
      </c>
      <c r="N33" s="418">
        <v>1212325</v>
      </c>
      <c r="O33" s="261"/>
      <c r="P33" s="418">
        <v>0</v>
      </c>
      <c r="Q33" s="260"/>
      <c r="R33" s="261"/>
      <c r="S33" s="221">
        <v>0</v>
      </c>
      <c r="T33" s="221">
        <v>0</v>
      </c>
      <c r="U33" s="221">
        <v>923985</v>
      </c>
      <c r="V33" s="221">
        <v>0</v>
      </c>
      <c r="W33" s="221">
        <v>0</v>
      </c>
      <c r="X33" s="221">
        <v>0</v>
      </c>
      <c r="Y33" s="221">
        <v>0</v>
      </c>
      <c r="Z33" s="221">
        <v>0</v>
      </c>
      <c r="AA33" s="221">
        <v>0</v>
      </c>
      <c r="AB33" s="221">
        <v>0</v>
      </c>
      <c r="AC33" s="221">
        <v>4951349</v>
      </c>
    </row>
    <row r="34" spans="1:29" ht="21.75" customHeight="1" x14ac:dyDescent="0.2">
      <c r="A34" s="422"/>
      <c r="B34" s="419" t="s">
        <v>290</v>
      </c>
      <c r="C34" s="260"/>
      <c r="D34" s="260"/>
      <c r="E34" s="260"/>
      <c r="F34" s="260"/>
      <c r="G34" s="260"/>
      <c r="H34" s="261"/>
      <c r="I34" s="222">
        <v>1771222</v>
      </c>
      <c r="J34" s="222">
        <v>1043817</v>
      </c>
      <c r="K34" s="420">
        <v>0</v>
      </c>
      <c r="L34" s="261"/>
      <c r="M34" s="222">
        <v>0</v>
      </c>
      <c r="N34" s="420">
        <v>1212325</v>
      </c>
      <c r="O34" s="261"/>
      <c r="P34" s="420">
        <v>0</v>
      </c>
      <c r="Q34" s="260"/>
      <c r="R34" s="261"/>
      <c r="S34" s="222">
        <v>0</v>
      </c>
      <c r="T34" s="222">
        <v>0</v>
      </c>
      <c r="U34" s="222">
        <v>923985</v>
      </c>
      <c r="V34" s="222">
        <v>0</v>
      </c>
      <c r="W34" s="222">
        <v>0</v>
      </c>
      <c r="X34" s="222">
        <v>0</v>
      </c>
      <c r="Y34" s="222">
        <v>0</v>
      </c>
      <c r="Z34" s="222">
        <v>0</v>
      </c>
      <c r="AA34" s="222">
        <v>0</v>
      </c>
      <c r="AB34" s="222">
        <v>0</v>
      </c>
      <c r="AC34" s="222">
        <v>4951349</v>
      </c>
    </row>
    <row r="35" spans="1:29" ht="21.75" customHeight="1" x14ac:dyDescent="0.2">
      <c r="A35" s="336" t="s">
        <v>3</v>
      </c>
      <c r="B35" s="336" t="s">
        <v>286</v>
      </c>
      <c r="C35" s="277"/>
      <c r="D35" s="336" t="s">
        <v>138</v>
      </c>
      <c r="E35" s="260"/>
      <c r="F35" s="260"/>
      <c r="G35" s="260"/>
      <c r="H35" s="261"/>
      <c r="I35" s="223">
        <v>235000</v>
      </c>
      <c r="J35" s="223">
        <v>160200</v>
      </c>
      <c r="K35" s="416">
        <v>0</v>
      </c>
      <c r="L35" s="261"/>
      <c r="M35" s="223">
        <v>0</v>
      </c>
      <c r="N35" s="416">
        <v>180000</v>
      </c>
      <c r="O35" s="261"/>
      <c r="P35" s="416">
        <v>0</v>
      </c>
      <c r="Q35" s="260"/>
      <c r="R35" s="261"/>
      <c r="S35" s="223">
        <v>0</v>
      </c>
      <c r="T35" s="223">
        <v>0</v>
      </c>
      <c r="U35" s="223">
        <v>76000</v>
      </c>
      <c r="V35" s="223">
        <v>0</v>
      </c>
      <c r="W35" s="223">
        <v>0</v>
      </c>
      <c r="X35" s="223">
        <v>0</v>
      </c>
      <c r="Y35" s="223">
        <v>0</v>
      </c>
      <c r="Z35" s="223">
        <v>0</v>
      </c>
      <c r="AA35" s="223">
        <v>0</v>
      </c>
      <c r="AB35" s="223">
        <v>0</v>
      </c>
      <c r="AC35" s="223">
        <v>651200</v>
      </c>
    </row>
    <row r="36" spans="1:29" ht="21.75" customHeight="1" x14ac:dyDescent="0.2">
      <c r="A36" s="421"/>
      <c r="B36" s="338"/>
      <c r="C36" s="339"/>
      <c r="D36" s="336" t="s">
        <v>160</v>
      </c>
      <c r="E36" s="260"/>
      <c r="F36" s="260"/>
      <c r="G36" s="260"/>
      <c r="H36" s="261"/>
      <c r="I36" s="223">
        <v>4040</v>
      </c>
      <c r="J36" s="223">
        <v>7400</v>
      </c>
      <c r="K36" s="416">
        <v>0</v>
      </c>
      <c r="L36" s="261"/>
      <c r="M36" s="223">
        <v>0</v>
      </c>
      <c r="N36" s="416">
        <v>0</v>
      </c>
      <c r="O36" s="261"/>
      <c r="P36" s="416">
        <v>0</v>
      </c>
      <c r="Q36" s="260"/>
      <c r="R36" s="261"/>
      <c r="S36" s="223">
        <v>0</v>
      </c>
      <c r="T36" s="223">
        <v>0</v>
      </c>
      <c r="U36" s="223">
        <v>20000</v>
      </c>
      <c r="V36" s="223">
        <v>0</v>
      </c>
      <c r="W36" s="223">
        <v>0</v>
      </c>
      <c r="X36" s="223">
        <v>0</v>
      </c>
      <c r="Y36" s="223">
        <v>0</v>
      </c>
      <c r="Z36" s="223">
        <v>0</v>
      </c>
      <c r="AA36" s="223">
        <v>0</v>
      </c>
      <c r="AB36" s="223">
        <v>0</v>
      </c>
      <c r="AC36" s="223">
        <v>31440</v>
      </c>
    </row>
    <row r="37" spans="1:29" ht="21.75" customHeight="1" x14ac:dyDescent="0.2">
      <c r="A37" s="421"/>
      <c r="B37" s="338"/>
      <c r="C37" s="339"/>
      <c r="D37" s="336" t="s">
        <v>139</v>
      </c>
      <c r="E37" s="260"/>
      <c r="F37" s="260"/>
      <c r="G37" s="260"/>
      <c r="H37" s="261"/>
      <c r="I37" s="223">
        <v>0</v>
      </c>
      <c r="J37" s="223">
        <v>27850</v>
      </c>
      <c r="K37" s="416">
        <v>0</v>
      </c>
      <c r="L37" s="261"/>
      <c r="M37" s="223">
        <v>0</v>
      </c>
      <c r="N37" s="416">
        <v>0</v>
      </c>
      <c r="O37" s="261"/>
      <c r="P37" s="416">
        <v>0</v>
      </c>
      <c r="Q37" s="260"/>
      <c r="R37" s="261"/>
      <c r="S37" s="223">
        <v>0</v>
      </c>
      <c r="T37" s="223">
        <v>0</v>
      </c>
      <c r="U37" s="223">
        <v>10000</v>
      </c>
      <c r="V37" s="223">
        <v>0</v>
      </c>
      <c r="W37" s="223">
        <v>0</v>
      </c>
      <c r="X37" s="223">
        <v>0</v>
      </c>
      <c r="Y37" s="223">
        <v>0</v>
      </c>
      <c r="Z37" s="223">
        <v>0</v>
      </c>
      <c r="AA37" s="223">
        <v>0</v>
      </c>
      <c r="AB37" s="223">
        <v>0</v>
      </c>
      <c r="AC37" s="223">
        <v>37850</v>
      </c>
    </row>
    <row r="38" spans="1:29" ht="21.75" customHeight="1" x14ac:dyDescent="0.2">
      <c r="A38" s="421"/>
      <c r="B38" s="338"/>
      <c r="C38" s="339"/>
      <c r="D38" s="336" t="s">
        <v>140</v>
      </c>
      <c r="E38" s="260"/>
      <c r="F38" s="260"/>
      <c r="G38" s="260"/>
      <c r="H38" s="261"/>
      <c r="I38" s="223">
        <v>47600</v>
      </c>
      <c r="J38" s="223">
        <v>17660</v>
      </c>
      <c r="K38" s="416">
        <v>0</v>
      </c>
      <c r="L38" s="261"/>
      <c r="M38" s="223">
        <v>0</v>
      </c>
      <c r="N38" s="416">
        <v>39200</v>
      </c>
      <c r="O38" s="261"/>
      <c r="P38" s="416">
        <v>0</v>
      </c>
      <c r="Q38" s="260"/>
      <c r="R38" s="261"/>
      <c r="S38" s="223">
        <v>0</v>
      </c>
      <c r="T38" s="223">
        <v>0</v>
      </c>
      <c r="U38" s="223">
        <v>17000</v>
      </c>
      <c r="V38" s="223">
        <v>0</v>
      </c>
      <c r="W38" s="223">
        <v>0</v>
      </c>
      <c r="X38" s="223">
        <v>0</v>
      </c>
      <c r="Y38" s="223">
        <v>0</v>
      </c>
      <c r="Z38" s="223">
        <v>0</v>
      </c>
      <c r="AA38" s="223">
        <v>0</v>
      </c>
      <c r="AB38" s="223">
        <v>0</v>
      </c>
      <c r="AC38" s="223">
        <v>121460</v>
      </c>
    </row>
    <row r="39" spans="1:29" ht="21.75" customHeight="1" x14ac:dyDescent="0.2">
      <c r="A39" s="421"/>
      <c r="B39" s="333"/>
      <c r="C39" s="273"/>
      <c r="D39" s="417" t="s">
        <v>289</v>
      </c>
      <c r="E39" s="260"/>
      <c r="F39" s="260"/>
      <c r="G39" s="260"/>
      <c r="H39" s="261"/>
      <c r="I39" s="221">
        <v>286640</v>
      </c>
      <c r="J39" s="221">
        <v>213110</v>
      </c>
      <c r="K39" s="418">
        <v>0</v>
      </c>
      <c r="L39" s="261"/>
      <c r="M39" s="221">
        <v>0</v>
      </c>
      <c r="N39" s="418">
        <v>219200</v>
      </c>
      <c r="O39" s="261"/>
      <c r="P39" s="418">
        <v>0</v>
      </c>
      <c r="Q39" s="260"/>
      <c r="R39" s="261"/>
      <c r="S39" s="221">
        <v>0</v>
      </c>
      <c r="T39" s="221">
        <v>0</v>
      </c>
      <c r="U39" s="221">
        <v>123000</v>
      </c>
      <c r="V39" s="221">
        <v>0</v>
      </c>
      <c r="W39" s="221">
        <v>0</v>
      </c>
      <c r="X39" s="221">
        <v>0</v>
      </c>
      <c r="Y39" s="221">
        <v>0</v>
      </c>
      <c r="Z39" s="221">
        <v>0</v>
      </c>
      <c r="AA39" s="221">
        <v>0</v>
      </c>
      <c r="AB39" s="221">
        <v>0</v>
      </c>
      <c r="AC39" s="221">
        <v>841950</v>
      </c>
    </row>
    <row r="40" spans="1:29" ht="21.75" customHeight="1" x14ac:dyDescent="0.2">
      <c r="A40" s="422"/>
      <c r="B40" s="419" t="s">
        <v>290</v>
      </c>
      <c r="C40" s="260"/>
      <c r="D40" s="260"/>
      <c r="E40" s="260"/>
      <c r="F40" s="260"/>
      <c r="G40" s="260"/>
      <c r="H40" s="261"/>
      <c r="I40" s="222">
        <v>286640</v>
      </c>
      <c r="J40" s="222">
        <v>213110</v>
      </c>
      <c r="K40" s="420">
        <v>0</v>
      </c>
      <c r="L40" s="261"/>
      <c r="M40" s="222">
        <v>0</v>
      </c>
      <c r="N40" s="420">
        <v>219200</v>
      </c>
      <c r="O40" s="261"/>
      <c r="P40" s="420">
        <v>0</v>
      </c>
      <c r="Q40" s="260"/>
      <c r="R40" s="261"/>
      <c r="S40" s="222">
        <v>0</v>
      </c>
      <c r="T40" s="222">
        <v>0</v>
      </c>
      <c r="U40" s="222">
        <v>123000</v>
      </c>
      <c r="V40" s="222">
        <v>0</v>
      </c>
      <c r="W40" s="222">
        <v>0</v>
      </c>
      <c r="X40" s="222">
        <v>0</v>
      </c>
      <c r="Y40" s="222">
        <v>0</v>
      </c>
      <c r="Z40" s="222">
        <v>0</v>
      </c>
      <c r="AA40" s="222">
        <v>0</v>
      </c>
      <c r="AB40" s="222">
        <v>0</v>
      </c>
      <c r="AC40" s="222">
        <v>841950</v>
      </c>
    </row>
    <row r="41" spans="1:29" ht="21.75" customHeight="1" x14ac:dyDescent="0.2">
      <c r="A41" s="336" t="s">
        <v>4</v>
      </c>
      <c r="B41" s="336" t="s">
        <v>286</v>
      </c>
      <c r="C41" s="277"/>
      <c r="D41" s="336" t="s">
        <v>141</v>
      </c>
      <c r="E41" s="260"/>
      <c r="F41" s="260"/>
      <c r="G41" s="260"/>
      <c r="H41" s="261"/>
      <c r="I41" s="223">
        <v>13140</v>
      </c>
      <c r="J41" s="223">
        <v>74288</v>
      </c>
      <c r="K41" s="416">
        <v>20000</v>
      </c>
      <c r="L41" s="261"/>
      <c r="M41" s="223">
        <v>12525</v>
      </c>
      <c r="N41" s="416">
        <v>113400</v>
      </c>
      <c r="O41" s="261"/>
      <c r="P41" s="416">
        <v>0</v>
      </c>
      <c r="Q41" s="260"/>
      <c r="R41" s="261"/>
      <c r="S41" s="223">
        <v>0</v>
      </c>
      <c r="T41" s="223">
        <v>0</v>
      </c>
      <c r="U41" s="223">
        <v>46000</v>
      </c>
      <c r="V41" s="223">
        <v>0</v>
      </c>
      <c r="W41" s="223">
        <v>0</v>
      </c>
      <c r="X41" s="223">
        <v>0</v>
      </c>
      <c r="Y41" s="223">
        <v>0</v>
      </c>
      <c r="Z41" s="223">
        <v>0</v>
      </c>
      <c r="AA41" s="223">
        <v>10000</v>
      </c>
      <c r="AB41" s="223">
        <v>0</v>
      </c>
      <c r="AC41" s="223">
        <v>289353</v>
      </c>
    </row>
    <row r="42" spans="1:29" ht="21.75" customHeight="1" x14ac:dyDescent="0.2">
      <c r="A42" s="421"/>
      <c r="B42" s="338"/>
      <c r="C42" s="339"/>
      <c r="D42" s="336" t="s">
        <v>161</v>
      </c>
      <c r="E42" s="260"/>
      <c r="F42" s="260"/>
      <c r="G42" s="260"/>
      <c r="H42" s="261"/>
      <c r="I42" s="223">
        <v>7660</v>
      </c>
      <c r="J42" s="223">
        <v>10000</v>
      </c>
      <c r="K42" s="416">
        <v>0</v>
      </c>
      <c r="L42" s="261"/>
      <c r="M42" s="223">
        <v>0</v>
      </c>
      <c r="N42" s="416">
        <v>10000</v>
      </c>
      <c r="O42" s="261"/>
      <c r="P42" s="416">
        <v>0</v>
      </c>
      <c r="Q42" s="260"/>
      <c r="R42" s="261"/>
      <c r="S42" s="223">
        <v>0</v>
      </c>
      <c r="T42" s="223">
        <v>0</v>
      </c>
      <c r="U42" s="223">
        <v>0</v>
      </c>
      <c r="V42" s="223">
        <v>0</v>
      </c>
      <c r="W42" s="223">
        <v>0</v>
      </c>
      <c r="X42" s="223">
        <v>0</v>
      </c>
      <c r="Y42" s="223">
        <v>0</v>
      </c>
      <c r="Z42" s="223">
        <v>0</v>
      </c>
      <c r="AA42" s="223">
        <v>0</v>
      </c>
      <c r="AB42" s="223">
        <v>0</v>
      </c>
      <c r="AC42" s="223">
        <v>27660</v>
      </c>
    </row>
    <row r="43" spans="1:29" ht="21.75" customHeight="1" x14ac:dyDescent="0.2">
      <c r="A43" s="421"/>
      <c r="B43" s="338"/>
      <c r="C43" s="339"/>
      <c r="D43" s="336" t="s">
        <v>142</v>
      </c>
      <c r="E43" s="260"/>
      <c r="F43" s="260"/>
      <c r="G43" s="260"/>
      <c r="H43" s="261"/>
      <c r="I43" s="223">
        <v>507638</v>
      </c>
      <c r="J43" s="223">
        <v>129040</v>
      </c>
      <c r="K43" s="416">
        <v>165560</v>
      </c>
      <c r="L43" s="261"/>
      <c r="M43" s="223">
        <v>0</v>
      </c>
      <c r="N43" s="416">
        <v>62580</v>
      </c>
      <c r="O43" s="261"/>
      <c r="P43" s="416">
        <v>850550</v>
      </c>
      <c r="Q43" s="260"/>
      <c r="R43" s="261"/>
      <c r="S43" s="223">
        <v>100000</v>
      </c>
      <c r="T43" s="223">
        <v>0</v>
      </c>
      <c r="U43" s="223">
        <v>35000</v>
      </c>
      <c r="V43" s="223">
        <v>0</v>
      </c>
      <c r="W43" s="223">
        <v>158885</v>
      </c>
      <c r="X43" s="223">
        <v>680000</v>
      </c>
      <c r="Y43" s="223">
        <v>351840</v>
      </c>
      <c r="Z43" s="223">
        <v>15000</v>
      </c>
      <c r="AA43" s="223">
        <v>0</v>
      </c>
      <c r="AB43" s="223">
        <v>0</v>
      </c>
      <c r="AC43" s="223">
        <v>3056093</v>
      </c>
    </row>
    <row r="44" spans="1:29" ht="21.75" customHeight="1" x14ac:dyDescent="0.2">
      <c r="A44" s="421"/>
      <c r="B44" s="338"/>
      <c r="C44" s="339"/>
      <c r="D44" s="336" t="s">
        <v>143</v>
      </c>
      <c r="E44" s="260"/>
      <c r="F44" s="260"/>
      <c r="G44" s="260"/>
      <c r="H44" s="261"/>
      <c r="I44" s="223">
        <v>58300</v>
      </c>
      <c r="J44" s="223">
        <v>13410</v>
      </c>
      <c r="K44" s="416">
        <v>30000</v>
      </c>
      <c r="L44" s="261"/>
      <c r="M44" s="223">
        <v>0</v>
      </c>
      <c r="N44" s="416">
        <v>18500</v>
      </c>
      <c r="O44" s="261"/>
      <c r="P44" s="416">
        <v>0</v>
      </c>
      <c r="Q44" s="260"/>
      <c r="R44" s="261"/>
      <c r="S44" s="223">
        <v>0</v>
      </c>
      <c r="T44" s="223">
        <v>0</v>
      </c>
      <c r="U44" s="223">
        <v>23480</v>
      </c>
      <c r="V44" s="223">
        <v>0</v>
      </c>
      <c r="W44" s="223">
        <v>0</v>
      </c>
      <c r="X44" s="223">
        <v>0</v>
      </c>
      <c r="Y44" s="223">
        <v>0</v>
      </c>
      <c r="Z44" s="223">
        <v>0</v>
      </c>
      <c r="AA44" s="223">
        <v>0</v>
      </c>
      <c r="AB44" s="223">
        <v>0</v>
      </c>
      <c r="AC44" s="223">
        <v>143690</v>
      </c>
    </row>
    <row r="45" spans="1:29" ht="21.75" customHeight="1" x14ac:dyDescent="0.2">
      <c r="A45" s="421"/>
      <c r="B45" s="333"/>
      <c r="C45" s="273"/>
      <c r="D45" s="417" t="s">
        <v>289</v>
      </c>
      <c r="E45" s="260"/>
      <c r="F45" s="260"/>
      <c r="G45" s="260"/>
      <c r="H45" s="261"/>
      <c r="I45" s="221">
        <v>586738</v>
      </c>
      <c r="J45" s="221">
        <v>226738</v>
      </c>
      <c r="K45" s="418">
        <v>215560</v>
      </c>
      <c r="L45" s="261"/>
      <c r="M45" s="221">
        <v>12525</v>
      </c>
      <c r="N45" s="418">
        <v>204480</v>
      </c>
      <c r="O45" s="261"/>
      <c r="P45" s="418">
        <v>850550</v>
      </c>
      <c r="Q45" s="260"/>
      <c r="R45" s="261"/>
      <c r="S45" s="221">
        <v>100000</v>
      </c>
      <c r="T45" s="221">
        <v>0</v>
      </c>
      <c r="U45" s="221">
        <v>104480</v>
      </c>
      <c r="V45" s="221">
        <v>0</v>
      </c>
      <c r="W45" s="221">
        <v>158885</v>
      </c>
      <c r="X45" s="221">
        <v>680000</v>
      </c>
      <c r="Y45" s="221">
        <v>351840</v>
      </c>
      <c r="Z45" s="221">
        <v>15000</v>
      </c>
      <c r="AA45" s="221">
        <v>10000</v>
      </c>
      <c r="AB45" s="221">
        <v>0</v>
      </c>
      <c r="AC45" s="221">
        <v>3516796</v>
      </c>
    </row>
    <row r="46" spans="1:29" ht="21.75" customHeight="1" x14ac:dyDescent="0.2">
      <c r="A46" s="422"/>
      <c r="B46" s="419" t="s">
        <v>290</v>
      </c>
      <c r="C46" s="260"/>
      <c r="D46" s="260"/>
      <c r="E46" s="260"/>
      <c r="F46" s="260"/>
      <c r="G46" s="260"/>
      <c r="H46" s="261"/>
      <c r="I46" s="222">
        <v>586738</v>
      </c>
      <c r="J46" s="222">
        <v>226738</v>
      </c>
      <c r="K46" s="420">
        <v>215560</v>
      </c>
      <c r="L46" s="261"/>
      <c r="M46" s="222">
        <v>12525</v>
      </c>
      <c r="N46" s="420">
        <v>204480</v>
      </c>
      <c r="O46" s="261"/>
      <c r="P46" s="420">
        <v>850550</v>
      </c>
      <c r="Q46" s="260"/>
      <c r="R46" s="261"/>
      <c r="S46" s="222">
        <v>100000</v>
      </c>
      <c r="T46" s="222">
        <v>0</v>
      </c>
      <c r="U46" s="222">
        <v>104480</v>
      </c>
      <c r="V46" s="222">
        <v>0</v>
      </c>
      <c r="W46" s="222">
        <v>158885</v>
      </c>
      <c r="X46" s="222">
        <v>680000</v>
      </c>
      <c r="Y46" s="222">
        <v>351840</v>
      </c>
      <c r="Z46" s="222">
        <v>15000</v>
      </c>
      <c r="AA46" s="222">
        <v>10000</v>
      </c>
      <c r="AB46" s="222">
        <v>0</v>
      </c>
      <c r="AC46" s="222">
        <v>3516796</v>
      </c>
    </row>
    <row r="47" spans="1:29" ht="21.75" customHeight="1" x14ac:dyDescent="0.2">
      <c r="A47" s="336" t="s">
        <v>5</v>
      </c>
      <c r="B47" s="336" t="s">
        <v>286</v>
      </c>
      <c r="C47" s="277"/>
      <c r="D47" s="336" t="s">
        <v>144</v>
      </c>
      <c r="E47" s="260"/>
      <c r="F47" s="260"/>
      <c r="G47" s="260"/>
      <c r="H47" s="261"/>
      <c r="I47" s="223">
        <v>62868</v>
      </c>
      <c r="J47" s="223">
        <v>10199</v>
      </c>
      <c r="K47" s="416">
        <v>0</v>
      </c>
      <c r="L47" s="261"/>
      <c r="M47" s="223">
        <v>0</v>
      </c>
      <c r="N47" s="416">
        <v>35950</v>
      </c>
      <c r="O47" s="261"/>
      <c r="P47" s="416">
        <v>0</v>
      </c>
      <c r="Q47" s="260"/>
      <c r="R47" s="261"/>
      <c r="S47" s="223">
        <v>0</v>
      </c>
      <c r="T47" s="223">
        <v>0</v>
      </c>
      <c r="U47" s="223">
        <v>30000</v>
      </c>
      <c r="V47" s="223">
        <v>0</v>
      </c>
      <c r="W47" s="223">
        <v>0</v>
      </c>
      <c r="X47" s="223">
        <v>0</v>
      </c>
      <c r="Y47" s="223">
        <v>0</v>
      </c>
      <c r="Z47" s="223">
        <v>0</v>
      </c>
      <c r="AA47" s="223">
        <v>0</v>
      </c>
      <c r="AB47" s="223">
        <v>0</v>
      </c>
      <c r="AC47" s="223">
        <v>139017</v>
      </c>
    </row>
    <row r="48" spans="1:29" ht="21.75" customHeight="1" x14ac:dyDescent="0.2">
      <c r="A48" s="421"/>
      <c r="B48" s="338"/>
      <c r="C48" s="339"/>
      <c r="D48" s="336" t="s">
        <v>162</v>
      </c>
      <c r="E48" s="260"/>
      <c r="F48" s="260"/>
      <c r="G48" s="260"/>
      <c r="H48" s="261"/>
      <c r="I48" s="223">
        <v>30000</v>
      </c>
      <c r="J48" s="223">
        <v>0</v>
      </c>
      <c r="K48" s="416">
        <v>0</v>
      </c>
      <c r="L48" s="261"/>
      <c r="M48" s="223">
        <v>0</v>
      </c>
      <c r="N48" s="416">
        <v>20000</v>
      </c>
      <c r="O48" s="261"/>
      <c r="P48" s="416">
        <v>0</v>
      </c>
      <c r="Q48" s="260"/>
      <c r="R48" s="261"/>
      <c r="S48" s="223">
        <v>0</v>
      </c>
      <c r="T48" s="223">
        <v>0</v>
      </c>
      <c r="U48" s="223">
        <v>70000</v>
      </c>
      <c r="V48" s="223">
        <v>0</v>
      </c>
      <c r="W48" s="223">
        <v>0</v>
      </c>
      <c r="X48" s="223">
        <v>0</v>
      </c>
      <c r="Y48" s="223">
        <v>0</v>
      </c>
      <c r="Z48" s="223">
        <v>0</v>
      </c>
      <c r="AA48" s="223">
        <v>0</v>
      </c>
      <c r="AB48" s="223">
        <v>0</v>
      </c>
      <c r="AC48" s="223">
        <v>120000</v>
      </c>
    </row>
    <row r="49" spans="1:29" ht="21.75" customHeight="1" x14ac:dyDescent="0.2">
      <c r="A49" s="421"/>
      <c r="B49" s="338"/>
      <c r="C49" s="339"/>
      <c r="D49" s="336" t="s">
        <v>182</v>
      </c>
      <c r="E49" s="260"/>
      <c r="F49" s="260"/>
      <c r="G49" s="260"/>
      <c r="H49" s="261"/>
      <c r="I49" s="223">
        <v>21000</v>
      </c>
      <c r="J49" s="223">
        <v>0</v>
      </c>
      <c r="K49" s="416">
        <v>5000</v>
      </c>
      <c r="L49" s="261"/>
      <c r="M49" s="223">
        <v>0</v>
      </c>
      <c r="N49" s="416">
        <v>40000</v>
      </c>
      <c r="O49" s="261"/>
      <c r="P49" s="416">
        <v>0</v>
      </c>
      <c r="Q49" s="260"/>
      <c r="R49" s="261"/>
      <c r="S49" s="223">
        <v>0</v>
      </c>
      <c r="T49" s="223">
        <v>0</v>
      </c>
      <c r="U49" s="223">
        <v>0</v>
      </c>
      <c r="V49" s="223">
        <v>0</v>
      </c>
      <c r="W49" s="223">
        <v>0</v>
      </c>
      <c r="X49" s="223">
        <v>0</v>
      </c>
      <c r="Y49" s="223">
        <v>0</v>
      </c>
      <c r="Z49" s="223">
        <v>0</v>
      </c>
      <c r="AA49" s="223">
        <v>0</v>
      </c>
      <c r="AB49" s="223">
        <v>0</v>
      </c>
      <c r="AC49" s="223">
        <v>66000</v>
      </c>
    </row>
    <row r="50" spans="1:29" ht="21.75" customHeight="1" x14ac:dyDescent="0.2">
      <c r="A50" s="421"/>
      <c r="B50" s="338"/>
      <c r="C50" s="339"/>
      <c r="D50" s="336" t="s">
        <v>163</v>
      </c>
      <c r="E50" s="260"/>
      <c r="F50" s="260"/>
      <c r="G50" s="260"/>
      <c r="H50" s="261"/>
      <c r="I50" s="223">
        <v>0</v>
      </c>
      <c r="J50" s="223">
        <v>0</v>
      </c>
      <c r="K50" s="416">
        <v>0</v>
      </c>
      <c r="L50" s="261"/>
      <c r="M50" s="223">
        <v>0</v>
      </c>
      <c r="N50" s="416">
        <v>0</v>
      </c>
      <c r="O50" s="261"/>
      <c r="P50" s="416">
        <v>894762.2</v>
      </c>
      <c r="Q50" s="260"/>
      <c r="R50" s="261"/>
      <c r="S50" s="223">
        <v>0</v>
      </c>
      <c r="T50" s="223">
        <v>0</v>
      </c>
      <c r="U50" s="223">
        <v>0</v>
      </c>
      <c r="V50" s="223">
        <v>0</v>
      </c>
      <c r="W50" s="223">
        <v>0</v>
      </c>
      <c r="X50" s="223">
        <v>0</v>
      </c>
      <c r="Y50" s="223">
        <v>0</v>
      </c>
      <c r="Z50" s="223">
        <v>0</v>
      </c>
      <c r="AA50" s="223">
        <v>0</v>
      </c>
      <c r="AB50" s="223">
        <v>0</v>
      </c>
      <c r="AC50" s="223">
        <v>894762.2</v>
      </c>
    </row>
    <row r="51" spans="1:29" ht="21.75" customHeight="1" x14ac:dyDescent="0.2">
      <c r="A51" s="421"/>
      <c r="B51" s="338"/>
      <c r="C51" s="339"/>
      <c r="D51" s="336" t="s">
        <v>164</v>
      </c>
      <c r="E51" s="260"/>
      <c r="F51" s="260"/>
      <c r="G51" s="260"/>
      <c r="H51" s="261"/>
      <c r="I51" s="223">
        <v>10000</v>
      </c>
      <c r="J51" s="223">
        <v>0</v>
      </c>
      <c r="K51" s="416">
        <v>0</v>
      </c>
      <c r="L51" s="261"/>
      <c r="M51" s="223">
        <v>0</v>
      </c>
      <c r="N51" s="416">
        <v>20000</v>
      </c>
      <c r="O51" s="261"/>
      <c r="P51" s="416">
        <v>0</v>
      </c>
      <c r="Q51" s="260"/>
      <c r="R51" s="261"/>
      <c r="S51" s="223">
        <v>0</v>
      </c>
      <c r="T51" s="223">
        <v>155000</v>
      </c>
      <c r="U51" s="223">
        <v>125000</v>
      </c>
      <c r="V51" s="223">
        <v>0</v>
      </c>
      <c r="W51" s="223">
        <v>0</v>
      </c>
      <c r="X51" s="223">
        <v>0</v>
      </c>
      <c r="Y51" s="223">
        <v>0</v>
      </c>
      <c r="Z51" s="223">
        <v>0</v>
      </c>
      <c r="AA51" s="223">
        <v>0</v>
      </c>
      <c r="AB51" s="223">
        <v>0</v>
      </c>
      <c r="AC51" s="223">
        <v>310000</v>
      </c>
    </row>
    <row r="52" spans="1:29" ht="21.75" customHeight="1" x14ac:dyDescent="0.2">
      <c r="A52" s="421"/>
      <c r="B52" s="338"/>
      <c r="C52" s="339"/>
      <c r="D52" s="336" t="s">
        <v>165</v>
      </c>
      <c r="E52" s="260"/>
      <c r="F52" s="260"/>
      <c r="G52" s="260"/>
      <c r="H52" s="261"/>
      <c r="I52" s="223">
        <v>4600</v>
      </c>
      <c r="J52" s="223">
        <v>0</v>
      </c>
      <c r="K52" s="416">
        <v>4600</v>
      </c>
      <c r="L52" s="261"/>
      <c r="M52" s="223">
        <v>0</v>
      </c>
      <c r="N52" s="416">
        <v>0</v>
      </c>
      <c r="O52" s="261"/>
      <c r="P52" s="416">
        <v>0</v>
      </c>
      <c r="Q52" s="260"/>
      <c r="R52" s="261"/>
      <c r="S52" s="223">
        <v>0</v>
      </c>
      <c r="T52" s="223">
        <v>0</v>
      </c>
      <c r="U52" s="223">
        <v>20000</v>
      </c>
      <c r="V52" s="223">
        <v>0</v>
      </c>
      <c r="W52" s="223">
        <v>0</v>
      </c>
      <c r="X52" s="223">
        <v>0</v>
      </c>
      <c r="Y52" s="223">
        <v>0</v>
      </c>
      <c r="Z52" s="223">
        <v>0</v>
      </c>
      <c r="AA52" s="223">
        <v>0</v>
      </c>
      <c r="AB52" s="223">
        <v>0</v>
      </c>
      <c r="AC52" s="223">
        <v>29200</v>
      </c>
    </row>
    <row r="53" spans="1:29" ht="21.75" customHeight="1" x14ac:dyDescent="0.2">
      <c r="A53" s="421"/>
      <c r="B53" s="338"/>
      <c r="C53" s="339"/>
      <c r="D53" s="336" t="s">
        <v>298</v>
      </c>
      <c r="E53" s="260"/>
      <c r="F53" s="260"/>
      <c r="G53" s="260"/>
      <c r="H53" s="261"/>
      <c r="I53" s="223">
        <v>0</v>
      </c>
      <c r="J53" s="223">
        <v>0</v>
      </c>
      <c r="K53" s="416">
        <v>0</v>
      </c>
      <c r="L53" s="261"/>
      <c r="M53" s="223">
        <v>0</v>
      </c>
      <c r="N53" s="416">
        <v>10000</v>
      </c>
      <c r="O53" s="261"/>
      <c r="P53" s="416">
        <v>0</v>
      </c>
      <c r="Q53" s="260"/>
      <c r="R53" s="261"/>
      <c r="S53" s="223">
        <v>0</v>
      </c>
      <c r="T53" s="223">
        <v>0</v>
      </c>
      <c r="U53" s="223">
        <v>45000</v>
      </c>
      <c r="V53" s="223">
        <v>0</v>
      </c>
      <c r="W53" s="223">
        <v>0</v>
      </c>
      <c r="X53" s="223">
        <v>0</v>
      </c>
      <c r="Y53" s="223">
        <v>0</v>
      </c>
      <c r="Z53" s="223">
        <v>0</v>
      </c>
      <c r="AA53" s="223">
        <v>0</v>
      </c>
      <c r="AB53" s="223">
        <v>0</v>
      </c>
      <c r="AC53" s="223">
        <v>55000</v>
      </c>
    </row>
    <row r="54" spans="1:29" ht="21.75" customHeight="1" x14ac:dyDescent="0.2">
      <c r="A54" s="421"/>
      <c r="B54" s="338"/>
      <c r="C54" s="339"/>
      <c r="D54" s="336" t="s">
        <v>166</v>
      </c>
      <c r="E54" s="260"/>
      <c r="F54" s="260"/>
      <c r="G54" s="260"/>
      <c r="H54" s="261"/>
      <c r="I54" s="223">
        <v>0</v>
      </c>
      <c r="J54" s="223">
        <v>0</v>
      </c>
      <c r="K54" s="416">
        <v>0</v>
      </c>
      <c r="L54" s="261"/>
      <c r="M54" s="223">
        <v>10000</v>
      </c>
      <c r="N54" s="416">
        <v>0</v>
      </c>
      <c r="O54" s="261"/>
      <c r="P54" s="416">
        <v>0</v>
      </c>
      <c r="Q54" s="260"/>
      <c r="R54" s="261"/>
      <c r="S54" s="223">
        <v>80000</v>
      </c>
      <c r="T54" s="223">
        <v>0</v>
      </c>
      <c r="U54" s="223">
        <v>0</v>
      </c>
      <c r="V54" s="223">
        <v>0</v>
      </c>
      <c r="W54" s="223">
        <v>0</v>
      </c>
      <c r="X54" s="223">
        <v>0</v>
      </c>
      <c r="Y54" s="223">
        <v>0</v>
      </c>
      <c r="Z54" s="223">
        <v>0</v>
      </c>
      <c r="AA54" s="223">
        <v>0</v>
      </c>
      <c r="AB54" s="223">
        <v>0</v>
      </c>
      <c r="AC54" s="223">
        <v>90000</v>
      </c>
    </row>
    <row r="55" spans="1:29" ht="21.75" customHeight="1" x14ac:dyDescent="0.2">
      <c r="A55" s="421"/>
      <c r="B55" s="338"/>
      <c r="C55" s="339"/>
      <c r="D55" s="336" t="s">
        <v>167</v>
      </c>
      <c r="E55" s="260"/>
      <c r="F55" s="260"/>
      <c r="G55" s="260"/>
      <c r="H55" s="261"/>
      <c r="I55" s="223">
        <v>0</v>
      </c>
      <c r="J55" s="223">
        <v>0</v>
      </c>
      <c r="K55" s="416">
        <v>0</v>
      </c>
      <c r="L55" s="261"/>
      <c r="M55" s="223">
        <v>0</v>
      </c>
      <c r="N55" s="416">
        <v>10000</v>
      </c>
      <c r="O55" s="261"/>
      <c r="P55" s="416">
        <v>0</v>
      </c>
      <c r="Q55" s="260"/>
      <c r="R55" s="261"/>
      <c r="S55" s="223">
        <v>0</v>
      </c>
      <c r="T55" s="223">
        <v>0</v>
      </c>
      <c r="U55" s="223">
        <v>0</v>
      </c>
      <c r="V55" s="223">
        <v>0</v>
      </c>
      <c r="W55" s="223">
        <v>0</v>
      </c>
      <c r="X55" s="223">
        <v>0</v>
      </c>
      <c r="Y55" s="223">
        <v>0</v>
      </c>
      <c r="Z55" s="223">
        <v>3130</v>
      </c>
      <c r="AA55" s="223">
        <v>0</v>
      </c>
      <c r="AB55" s="223">
        <v>0</v>
      </c>
      <c r="AC55" s="223">
        <v>13130</v>
      </c>
    </row>
    <row r="56" spans="1:29" ht="21.75" customHeight="1" x14ac:dyDescent="0.2">
      <c r="A56" s="421"/>
      <c r="B56" s="338"/>
      <c r="C56" s="339"/>
      <c r="D56" s="336" t="s">
        <v>168</v>
      </c>
      <c r="E56" s="260"/>
      <c r="F56" s="260"/>
      <c r="G56" s="260"/>
      <c r="H56" s="261"/>
      <c r="I56" s="223">
        <v>7600</v>
      </c>
      <c r="J56" s="223">
        <v>0</v>
      </c>
      <c r="K56" s="416">
        <v>0</v>
      </c>
      <c r="L56" s="261"/>
      <c r="M56" s="223">
        <v>0</v>
      </c>
      <c r="N56" s="416">
        <v>0</v>
      </c>
      <c r="O56" s="261"/>
      <c r="P56" s="416">
        <v>0</v>
      </c>
      <c r="Q56" s="260"/>
      <c r="R56" s="261"/>
      <c r="S56" s="223">
        <v>0</v>
      </c>
      <c r="T56" s="223">
        <v>0</v>
      </c>
      <c r="U56" s="223">
        <v>0</v>
      </c>
      <c r="V56" s="223">
        <v>0</v>
      </c>
      <c r="W56" s="223">
        <v>0</v>
      </c>
      <c r="X56" s="223">
        <v>0</v>
      </c>
      <c r="Y56" s="223">
        <v>0</v>
      </c>
      <c r="Z56" s="223">
        <v>0</v>
      </c>
      <c r="AA56" s="223">
        <v>0</v>
      </c>
      <c r="AB56" s="223">
        <v>0</v>
      </c>
      <c r="AC56" s="223">
        <v>7600</v>
      </c>
    </row>
    <row r="57" spans="1:29" ht="21.75" customHeight="1" x14ac:dyDescent="0.2">
      <c r="A57" s="421"/>
      <c r="B57" s="338"/>
      <c r="C57" s="339"/>
      <c r="D57" s="336" t="s">
        <v>362</v>
      </c>
      <c r="E57" s="260"/>
      <c r="F57" s="260"/>
      <c r="G57" s="260"/>
      <c r="H57" s="261"/>
      <c r="I57" s="223">
        <v>0</v>
      </c>
      <c r="J57" s="223">
        <v>0</v>
      </c>
      <c r="K57" s="416">
        <v>0</v>
      </c>
      <c r="L57" s="261"/>
      <c r="M57" s="223">
        <v>0</v>
      </c>
      <c r="N57" s="416">
        <v>0</v>
      </c>
      <c r="O57" s="261"/>
      <c r="P57" s="416">
        <v>0</v>
      </c>
      <c r="Q57" s="260"/>
      <c r="R57" s="261"/>
      <c r="S57" s="223">
        <v>0</v>
      </c>
      <c r="T57" s="223">
        <v>0</v>
      </c>
      <c r="U57" s="223">
        <v>0</v>
      </c>
      <c r="V57" s="223">
        <v>0</v>
      </c>
      <c r="W57" s="223">
        <v>0</v>
      </c>
      <c r="X57" s="223">
        <v>70000</v>
      </c>
      <c r="Y57" s="223">
        <v>0</v>
      </c>
      <c r="Z57" s="223">
        <v>0</v>
      </c>
      <c r="AA57" s="223">
        <v>0</v>
      </c>
      <c r="AB57" s="223">
        <v>0</v>
      </c>
      <c r="AC57" s="223">
        <v>70000</v>
      </c>
    </row>
    <row r="58" spans="1:29" ht="21.75" customHeight="1" x14ac:dyDescent="0.2">
      <c r="A58" s="421"/>
      <c r="B58" s="338"/>
      <c r="C58" s="339"/>
      <c r="D58" s="336" t="s">
        <v>169</v>
      </c>
      <c r="E58" s="260"/>
      <c r="F58" s="260"/>
      <c r="G58" s="260"/>
      <c r="H58" s="261"/>
      <c r="I58" s="223">
        <v>61540</v>
      </c>
      <c r="J58" s="223">
        <v>16500</v>
      </c>
      <c r="K58" s="416">
        <v>0</v>
      </c>
      <c r="L58" s="261"/>
      <c r="M58" s="223">
        <v>0</v>
      </c>
      <c r="N58" s="416">
        <v>35981</v>
      </c>
      <c r="O58" s="261"/>
      <c r="P58" s="416">
        <v>0</v>
      </c>
      <c r="Q58" s="260"/>
      <c r="R58" s="261"/>
      <c r="S58" s="223">
        <v>0</v>
      </c>
      <c r="T58" s="223">
        <v>0</v>
      </c>
      <c r="U58" s="223">
        <v>25000</v>
      </c>
      <c r="V58" s="223">
        <v>0</v>
      </c>
      <c r="W58" s="223">
        <v>0</v>
      </c>
      <c r="X58" s="223">
        <v>0</v>
      </c>
      <c r="Y58" s="223">
        <v>0</v>
      </c>
      <c r="Z58" s="223">
        <v>0</v>
      </c>
      <c r="AA58" s="223">
        <v>0</v>
      </c>
      <c r="AB58" s="223">
        <v>0</v>
      </c>
      <c r="AC58" s="223">
        <v>139021</v>
      </c>
    </row>
    <row r="59" spans="1:29" ht="21.75" customHeight="1" x14ac:dyDescent="0.2">
      <c r="A59" s="421"/>
      <c r="B59" s="338"/>
      <c r="C59" s="339"/>
      <c r="D59" s="336" t="s">
        <v>170</v>
      </c>
      <c r="E59" s="260"/>
      <c r="F59" s="260"/>
      <c r="G59" s="260"/>
      <c r="H59" s="261"/>
      <c r="I59" s="223">
        <v>0</v>
      </c>
      <c r="J59" s="223">
        <v>0</v>
      </c>
      <c r="K59" s="416">
        <v>0</v>
      </c>
      <c r="L59" s="261"/>
      <c r="M59" s="223">
        <v>1560</v>
      </c>
      <c r="N59" s="416">
        <v>0</v>
      </c>
      <c r="O59" s="261"/>
      <c r="P59" s="416">
        <v>0</v>
      </c>
      <c r="Q59" s="260"/>
      <c r="R59" s="261"/>
      <c r="S59" s="223">
        <v>0</v>
      </c>
      <c r="T59" s="223">
        <v>0</v>
      </c>
      <c r="U59" s="223">
        <v>0</v>
      </c>
      <c r="V59" s="223">
        <v>0</v>
      </c>
      <c r="W59" s="223">
        <v>0</v>
      </c>
      <c r="X59" s="223">
        <v>0</v>
      </c>
      <c r="Y59" s="223">
        <v>0</v>
      </c>
      <c r="Z59" s="223">
        <v>0</v>
      </c>
      <c r="AA59" s="223">
        <v>200000</v>
      </c>
      <c r="AB59" s="223">
        <v>0</v>
      </c>
      <c r="AC59" s="223">
        <v>201560</v>
      </c>
    </row>
    <row r="60" spans="1:29" ht="21.75" customHeight="1" x14ac:dyDescent="0.2">
      <c r="A60" s="421"/>
      <c r="B60" s="333"/>
      <c r="C60" s="273"/>
      <c r="D60" s="417" t="s">
        <v>289</v>
      </c>
      <c r="E60" s="260"/>
      <c r="F60" s="260"/>
      <c r="G60" s="260"/>
      <c r="H60" s="261"/>
      <c r="I60" s="221">
        <v>197608</v>
      </c>
      <c r="J60" s="221">
        <v>26699</v>
      </c>
      <c r="K60" s="418">
        <v>9600</v>
      </c>
      <c r="L60" s="261"/>
      <c r="M60" s="221">
        <v>11560</v>
      </c>
      <c r="N60" s="418">
        <v>171931</v>
      </c>
      <c r="O60" s="261"/>
      <c r="P60" s="418">
        <v>894762.2</v>
      </c>
      <c r="Q60" s="260"/>
      <c r="R60" s="261"/>
      <c r="S60" s="221">
        <v>80000</v>
      </c>
      <c r="T60" s="221">
        <v>155000</v>
      </c>
      <c r="U60" s="221">
        <v>315000</v>
      </c>
      <c r="V60" s="221">
        <v>0</v>
      </c>
      <c r="W60" s="221">
        <v>0</v>
      </c>
      <c r="X60" s="221">
        <v>70000</v>
      </c>
      <c r="Y60" s="221">
        <v>0</v>
      </c>
      <c r="Z60" s="221">
        <v>3130</v>
      </c>
      <c r="AA60" s="221">
        <v>200000</v>
      </c>
      <c r="AB60" s="221">
        <v>0</v>
      </c>
      <c r="AC60" s="221">
        <v>2135290.2000000002</v>
      </c>
    </row>
    <row r="61" spans="1:29" ht="21.75" customHeight="1" x14ac:dyDescent="0.2">
      <c r="A61" s="422"/>
      <c r="B61" s="419" t="s">
        <v>290</v>
      </c>
      <c r="C61" s="260"/>
      <c r="D61" s="260"/>
      <c r="E61" s="260"/>
      <c r="F61" s="260"/>
      <c r="G61" s="260"/>
      <c r="H61" s="261"/>
      <c r="I61" s="222">
        <v>197608</v>
      </c>
      <c r="J61" s="222">
        <v>26699</v>
      </c>
      <c r="K61" s="420">
        <v>9600</v>
      </c>
      <c r="L61" s="261"/>
      <c r="M61" s="222">
        <v>11560</v>
      </c>
      <c r="N61" s="420">
        <v>171931</v>
      </c>
      <c r="O61" s="261"/>
      <c r="P61" s="420">
        <v>894762.2</v>
      </c>
      <c r="Q61" s="260"/>
      <c r="R61" s="261"/>
      <c r="S61" s="222">
        <v>80000</v>
      </c>
      <c r="T61" s="222">
        <v>155000</v>
      </c>
      <c r="U61" s="222">
        <v>315000</v>
      </c>
      <c r="V61" s="222">
        <v>0</v>
      </c>
      <c r="W61" s="222">
        <v>0</v>
      </c>
      <c r="X61" s="222">
        <v>70000</v>
      </c>
      <c r="Y61" s="222">
        <v>0</v>
      </c>
      <c r="Z61" s="222">
        <v>3130</v>
      </c>
      <c r="AA61" s="222">
        <v>200000</v>
      </c>
      <c r="AB61" s="222">
        <v>0</v>
      </c>
      <c r="AC61" s="222">
        <v>2135290.2000000002</v>
      </c>
    </row>
    <row r="62" spans="1:29" ht="21.75" customHeight="1" x14ac:dyDescent="0.2">
      <c r="A62" s="336" t="s">
        <v>6</v>
      </c>
      <c r="B62" s="336" t="s">
        <v>286</v>
      </c>
      <c r="C62" s="277"/>
      <c r="D62" s="336" t="s">
        <v>145</v>
      </c>
      <c r="E62" s="260"/>
      <c r="F62" s="260"/>
      <c r="G62" s="260"/>
      <c r="H62" s="261"/>
      <c r="I62" s="223">
        <v>110042.94</v>
      </c>
      <c r="J62" s="223">
        <v>0</v>
      </c>
      <c r="K62" s="416">
        <v>0</v>
      </c>
      <c r="L62" s="261"/>
      <c r="M62" s="223">
        <v>0</v>
      </c>
      <c r="N62" s="416">
        <v>14255.36</v>
      </c>
      <c r="O62" s="261"/>
      <c r="P62" s="416">
        <v>0</v>
      </c>
      <c r="Q62" s="260"/>
      <c r="R62" s="261"/>
      <c r="S62" s="223">
        <v>0</v>
      </c>
      <c r="T62" s="223">
        <v>0</v>
      </c>
      <c r="U62" s="223">
        <v>0</v>
      </c>
      <c r="V62" s="223">
        <v>0</v>
      </c>
      <c r="W62" s="223">
        <v>0</v>
      </c>
      <c r="X62" s="223">
        <v>0</v>
      </c>
      <c r="Y62" s="223">
        <v>0</v>
      </c>
      <c r="Z62" s="223">
        <v>0</v>
      </c>
      <c r="AA62" s="223">
        <v>332393.03000000003</v>
      </c>
      <c r="AB62" s="223">
        <v>0</v>
      </c>
      <c r="AC62" s="223">
        <v>456691.33</v>
      </c>
    </row>
    <row r="63" spans="1:29" ht="21.75" customHeight="1" x14ac:dyDescent="0.2">
      <c r="A63" s="421"/>
      <c r="B63" s="338"/>
      <c r="C63" s="339"/>
      <c r="D63" s="336" t="s">
        <v>146</v>
      </c>
      <c r="E63" s="260"/>
      <c r="F63" s="260"/>
      <c r="G63" s="260"/>
      <c r="H63" s="261"/>
      <c r="I63" s="223">
        <v>13572.18</v>
      </c>
      <c r="J63" s="223">
        <v>0</v>
      </c>
      <c r="K63" s="416">
        <v>0</v>
      </c>
      <c r="L63" s="261"/>
      <c r="M63" s="223">
        <v>4001.69</v>
      </c>
      <c r="N63" s="416">
        <v>0</v>
      </c>
      <c r="O63" s="261"/>
      <c r="P63" s="416">
        <v>0</v>
      </c>
      <c r="Q63" s="260"/>
      <c r="R63" s="261"/>
      <c r="S63" s="223">
        <v>0</v>
      </c>
      <c r="T63" s="223">
        <v>0</v>
      </c>
      <c r="U63" s="223">
        <v>0</v>
      </c>
      <c r="V63" s="223">
        <v>0</v>
      </c>
      <c r="W63" s="223">
        <v>0</v>
      </c>
      <c r="X63" s="223">
        <v>0</v>
      </c>
      <c r="Y63" s="223">
        <v>0</v>
      </c>
      <c r="Z63" s="223">
        <v>0</v>
      </c>
      <c r="AA63" s="223">
        <v>0</v>
      </c>
      <c r="AB63" s="223">
        <v>0</v>
      </c>
      <c r="AC63" s="223">
        <v>17573.87</v>
      </c>
    </row>
    <row r="64" spans="1:29" ht="21.75" customHeight="1" x14ac:dyDescent="0.2">
      <c r="A64" s="421"/>
      <c r="B64" s="338"/>
      <c r="C64" s="339"/>
      <c r="D64" s="336" t="s">
        <v>147</v>
      </c>
      <c r="E64" s="260"/>
      <c r="F64" s="260"/>
      <c r="G64" s="260"/>
      <c r="H64" s="261"/>
      <c r="I64" s="223">
        <v>8876</v>
      </c>
      <c r="J64" s="223">
        <v>7951</v>
      </c>
      <c r="K64" s="416">
        <v>0</v>
      </c>
      <c r="L64" s="261"/>
      <c r="M64" s="223">
        <v>0</v>
      </c>
      <c r="N64" s="416">
        <v>10000</v>
      </c>
      <c r="O64" s="261"/>
      <c r="P64" s="416">
        <v>0</v>
      </c>
      <c r="Q64" s="260"/>
      <c r="R64" s="261"/>
      <c r="S64" s="223">
        <v>0</v>
      </c>
      <c r="T64" s="223">
        <v>0</v>
      </c>
      <c r="U64" s="223">
        <v>0</v>
      </c>
      <c r="V64" s="223">
        <v>0</v>
      </c>
      <c r="W64" s="223">
        <v>0</v>
      </c>
      <c r="X64" s="223">
        <v>0</v>
      </c>
      <c r="Y64" s="223">
        <v>0</v>
      </c>
      <c r="Z64" s="223">
        <v>0</v>
      </c>
      <c r="AA64" s="223">
        <v>0</v>
      </c>
      <c r="AB64" s="223">
        <v>0</v>
      </c>
      <c r="AC64" s="223">
        <v>26827</v>
      </c>
    </row>
    <row r="65" spans="1:29" ht="21.75" customHeight="1" x14ac:dyDescent="0.2">
      <c r="A65" s="421"/>
      <c r="B65" s="338"/>
      <c r="C65" s="339"/>
      <c r="D65" s="336" t="s">
        <v>171</v>
      </c>
      <c r="E65" s="260"/>
      <c r="F65" s="260"/>
      <c r="G65" s="260"/>
      <c r="H65" s="261"/>
      <c r="I65" s="223">
        <v>9505</v>
      </c>
      <c r="J65" s="223">
        <v>0</v>
      </c>
      <c r="K65" s="416">
        <v>0</v>
      </c>
      <c r="L65" s="261"/>
      <c r="M65" s="223">
        <v>0</v>
      </c>
      <c r="N65" s="416">
        <v>0</v>
      </c>
      <c r="O65" s="261"/>
      <c r="P65" s="416">
        <v>0</v>
      </c>
      <c r="Q65" s="260"/>
      <c r="R65" s="261"/>
      <c r="S65" s="223">
        <v>0</v>
      </c>
      <c r="T65" s="223">
        <v>0</v>
      </c>
      <c r="U65" s="223">
        <v>0</v>
      </c>
      <c r="V65" s="223">
        <v>0</v>
      </c>
      <c r="W65" s="223">
        <v>0</v>
      </c>
      <c r="X65" s="223">
        <v>0</v>
      </c>
      <c r="Y65" s="223">
        <v>0</v>
      </c>
      <c r="Z65" s="223">
        <v>0</v>
      </c>
      <c r="AA65" s="223">
        <v>0</v>
      </c>
      <c r="AB65" s="223">
        <v>0</v>
      </c>
      <c r="AC65" s="223">
        <v>9505</v>
      </c>
    </row>
    <row r="66" spans="1:29" ht="21.75" customHeight="1" x14ac:dyDescent="0.2">
      <c r="A66" s="421"/>
      <c r="B66" s="333"/>
      <c r="C66" s="273"/>
      <c r="D66" s="417" t="s">
        <v>289</v>
      </c>
      <c r="E66" s="260"/>
      <c r="F66" s="260"/>
      <c r="G66" s="260"/>
      <c r="H66" s="261"/>
      <c r="I66" s="221">
        <v>141996.12</v>
      </c>
      <c r="J66" s="221">
        <v>7951</v>
      </c>
      <c r="K66" s="418">
        <v>0</v>
      </c>
      <c r="L66" s="261"/>
      <c r="M66" s="221">
        <v>4001.69</v>
      </c>
      <c r="N66" s="418">
        <v>24255.360000000001</v>
      </c>
      <c r="O66" s="261"/>
      <c r="P66" s="418">
        <v>0</v>
      </c>
      <c r="Q66" s="260"/>
      <c r="R66" s="261"/>
      <c r="S66" s="221">
        <v>0</v>
      </c>
      <c r="T66" s="221">
        <v>0</v>
      </c>
      <c r="U66" s="221">
        <v>0</v>
      </c>
      <c r="V66" s="221">
        <v>0</v>
      </c>
      <c r="W66" s="221">
        <v>0</v>
      </c>
      <c r="X66" s="221">
        <v>0</v>
      </c>
      <c r="Y66" s="221">
        <v>0</v>
      </c>
      <c r="Z66" s="221">
        <v>0</v>
      </c>
      <c r="AA66" s="221">
        <v>332393.03000000003</v>
      </c>
      <c r="AB66" s="221">
        <v>0</v>
      </c>
      <c r="AC66" s="221">
        <v>510597.2</v>
      </c>
    </row>
    <row r="67" spans="1:29" ht="21.75" customHeight="1" x14ac:dyDescent="0.2">
      <c r="A67" s="422"/>
      <c r="B67" s="419" t="s">
        <v>290</v>
      </c>
      <c r="C67" s="260"/>
      <c r="D67" s="260"/>
      <c r="E67" s="260"/>
      <c r="F67" s="260"/>
      <c r="G67" s="260"/>
      <c r="H67" s="261"/>
      <c r="I67" s="222">
        <v>141996.12</v>
      </c>
      <c r="J67" s="222">
        <v>7951</v>
      </c>
      <c r="K67" s="420">
        <v>0</v>
      </c>
      <c r="L67" s="261"/>
      <c r="M67" s="222">
        <v>4001.69</v>
      </c>
      <c r="N67" s="420">
        <v>24255.360000000001</v>
      </c>
      <c r="O67" s="261"/>
      <c r="P67" s="420">
        <v>0</v>
      </c>
      <c r="Q67" s="260"/>
      <c r="R67" s="261"/>
      <c r="S67" s="222">
        <v>0</v>
      </c>
      <c r="T67" s="222">
        <v>0</v>
      </c>
      <c r="U67" s="222">
        <v>0</v>
      </c>
      <c r="V67" s="222">
        <v>0</v>
      </c>
      <c r="W67" s="222">
        <v>0</v>
      </c>
      <c r="X67" s="222">
        <v>0</v>
      </c>
      <c r="Y67" s="222">
        <v>0</v>
      </c>
      <c r="Z67" s="222">
        <v>0</v>
      </c>
      <c r="AA67" s="222">
        <v>332393.03000000003</v>
      </c>
      <c r="AB67" s="222">
        <v>0</v>
      </c>
      <c r="AC67" s="222">
        <v>510597.2</v>
      </c>
    </row>
    <row r="68" spans="1:29" ht="21.75" customHeight="1" x14ac:dyDescent="0.2">
      <c r="A68" s="336" t="s">
        <v>8</v>
      </c>
      <c r="B68" s="336" t="s">
        <v>286</v>
      </c>
      <c r="C68" s="277"/>
      <c r="D68" s="336" t="s">
        <v>148</v>
      </c>
      <c r="E68" s="260"/>
      <c r="F68" s="260"/>
      <c r="G68" s="260"/>
      <c r="H68" s="261"/>
      <c r="I68" s="223">
        <v>222000</v>
      </c>
      <c r="J68" s="223">
        <v>3000</v>
      </c>
      <c r="K68" s="416">
        <v>0</v>
      </c>
      <c r="L68" s="261"/>
      <c r="M68" s="223">
        <v>0</v>
      </c>
      <c r="N68" s="416">
        <v>0</v>
      </c>
      <c r="O68" s="261"/>
      <c r="P68" s="416">
        <v>57500</v>
      </c>
      <c r="Q68" s="260"/>
      <c r="R68" s="261"/>
      <c r="S68" s="223">
        <v>0</v>
      </c>
      <c r="T68" s="223">
        <v>0</v>
      </c>
      <c r="U68" s="223">
        <v>62000</v>
      </c>
      <c r="V68" s="223">
        <v>0</v>
      </c>
      <c r="W68" s="223">
        <v>0</v>
      </c>
      <c r="X68" s="223">
        <v>0</v>
      </c>
      <c r="Y68" s="223">
        <v>0</v>
      </c>
      <c r="Z68" s="223">
        <v>0</v>
      </c>
      <c r="AA68" s="223">
        <v>0</v>
      </c>
      <c r="AB68" s="223">
        <v>0</v>
      </c>
      <c r="AC68" s="223">
        <v>344500</v>
      </c>
    </row>
    <row r="69" spans="1:29" ht="21.75" customHeight="1" x14ac:dyDescent="0.2">
      <c r="A69" s="421"/>
      <c r="B69" s="338"/>
      <c r="C69" s="339"/>
      <c r="D69" s="336" t="s">
        <v>221</v>
      </c>
      <c r="E69" s="260"/>
      <c r="F69" s="260"/>
      <c r="G69" s="260"/>
      <c r="H69" s="261"/>
      <c r="I69" s="223">
        <v>18500</v>
      </c>
      <c r="J69" s="223">
        <v>0</v>
      </c>
      <c r="K69" s="416">
        <v>0</v>
      </c>
      <c r="L69" s="261"/>
      <c r="M69" s="223">
        <v>0</v>
      </c>
      <c r="N69" s="416">
        <v>0</v>
      </c>
      <c r="O69" s="261"/>
      <c r="P69" s="416">
        <v>0</v>
      </c>
      <c r="Q69" s="260"/>
      <c r="R69" s="261"/>
      <c r="S69" s="223">
        <v>0</v>
      </c>
      <c r="T69" s="223">
        <v>0</v>
      </c>
      <c r="U69" s="223">
        <v>0</v>
      </c>
      <c r="V69" s="223">
        <v>0</v>
      </c>
      <c r="W69" s="223">
        <v>0</v>
      </c>
      <c r="X69" s="223">
        <v>0</v>
      </c>
      <c r="Y69" s="223">
        <v>0</v>
      </c>
      <c r="Z69" s="223">
        <v>0</v>
      </c>
      <c r="AA69" s="223">
        <v>88000</v>
      </c>
      <c r="AB69" s="223">
        <v>0</v>
      </c>
      <c r="AC69" s="223">
        <v>106500</v>
      </c>
    </row>
    <row r="70" spans="1:29" ht="21.75" customHeight="1" x14ac:dyDescent="0.2">
      <c r="A70" s="421"/>
      <c r="B70" s="338"/>
      <c r="C70" s="339"/>
      <c r="D70" s="336" t="s">
        <v>363</v>
      </c>
      <c r="E70" s="260"/>
      <c r="F70" s="260"/>
      <c r="G70" s="260"/>
      <c r="H70" s="261"/>
      <c r="I70" s="223">
        <v>0</v>
      </c>
      <c r="J70" s="223">
        <v>0</v>
      </c>
      <c r="K70" s="416">
        <v>0</v>
      </c>
      <c r="L70" s="261"/>
      <c r="M70" s="223">
        <v>0</v>
      </c>
      <c r="N70" s="416">
        <v>0</v>
      </c>
      <c r="O70" s="261"/>
      <c r="P70" s="416">
        <v>18000</v>
      </c>
      <c r="Q70" s="260"/>
      <c r="R70" s="261"/>
      <c r="S70" s="223">
        <v>0</v>
      </c>
      <c r="T70" s="223">
        <v>0</v>
      </c>
      <c r="U70" s="223">
        <v>0</v>
      </c>
      <c r="V70" s="223">
        <v>0</v>
      </c>
      <c r="W70" s="223">
        <v>0</v>
      </c>
      <c r="X70" s="223">
        <v>0</v>
      </c>
      <c r="Y70" s="223">
        <v>0</v>
      </c>
      <c r="Z70" s="223">
        <v>0</v>
      </c>
      <c r="AA70" s="223">
        <v>0</v>
      </c>
      <c r="AB70" s="223">
        <v>0</v>
      </c>
      <c r="AC70" s="223">
        <v>18000</v>
      </c>
    </row>
    <row r="71" spans="1:29" ht="21.75" customHeight="1" x14ac:dyDescent="0.2">
      <c r="A71" s="421"/>
      <c r="B71" s="338"/>
      <c r="C71" s="339"/>
      <c r="D71" s="336" t="s">
        <v>222</v>
      </c>
      <c r="E71" s="260"/>
      <c r="F71" s="260"/>
      <c r="G71" s="260"/>
      <c r="H71" s="261"/>
      <c r="I71" s="223">
        <v>29000</v>
      </c>
      <c r="J71" s="223">
        <v>0</v>
      </c>
      <c r="K71" s="416">
        <v>0</v>
      </c>
      <c r="L71" s="261"/>
      <c r="M71" s="223">
        <v>0</v>
      </c>
      <c r="N71" s="416">
        <v>0</v>
      </c>
      <c r="O71" s="261"/>
      <c r="P71" s="416">
        <v>0</v>
      </c>
      <c r="Q71" s="260"/>
      <c r="R71" s="261"/>
      <c r="S71" s="223">
        <v>0</v>
      </c>
      <c r="T71" s="223">
        <v>0</v>
      </c>
      <c r="U71" s="223">
        <v>0</v>
      </c>
      <c r="V71" s="223">
        <v>0</v>
      </c>
      <c r="W71" s="223">
        <v>0</v>
      </c>
      <c r="X71" s="223">
        <v>0</v>
      </c>
      <c r="Y71" s="223">
        <v>0</v>
      </c>
      <c r="Z71" s="223">
        <v>0</v>
      </c>
      <c r="AA71" s="223">
        <v>0</v>
      </c>
      <c r="AB71" s="223">
        <v>0</v>
      </c>
      <c r="AC71" s="223">
        <v>29000</v>
      </c>
    </row>
    <row r="72" spans="1:29" ht="21.75" customHeight="1" x14ac:dyDescent="0.2">
      <c r="A72" s="421"/>
      <c r="B72" s="338"/>
      <c r="C72" s="339"/>
      <c r="D72" s="336" t="s">
        <v>364</v>
      </c>
      <c r="E72" s="260"/>
      <c r="F72" s="260"/>
      <c r="G72" s="260"/>
      <c r="H72" s="261"/>
      <c r="I72" s="223">
        <v>9500</v>
      </c>
      <c r="J72" s="223">
        <v>0</v>
      </c>
      <c r="K72" s="416">
        <v>0</v>
      </c>
      <c r="L72" s="261"/>
      <c r="M72" s="223">
        <v>0</v>
      </c>
      <c r="N72" s="416">
        <v>0</v>
      </c>
      <c r="O72" s="261"/>
      <c r="P72" s="416">
        <v>0</v>
      </c>
      <c r="Q72" s="260"/>
      <c r="R72" s="261"/>
      <c r="S72" s="223">
        <v>0</v>
      </c>
      <c r="T72" s="223">
        <v>0</v>
      </c>
      <c r="U72" s="223">
        <v>0</v>
      </c>
      <c r="V72" s="223">
        <v>0</v>
      </c>
      <c r="W72" s="223">
        <v>0</v>
      </c>
      <c r="X72" s="223">
        <v>0</v>
      </c>
      <c r="Y72" s="223">
        <v>0</v>
      </c>
      <c r="Z72" s="223">
        <v>0</v>
      </c>
      <c r="AA72" s="223">
        <v>0</v>
      </c>
      <c r="AB72" s="223">
        <v>0</v>
      </c>
      <c r="AC72" s="223">
        <v>9500</v>
      </c>
    </row>
    <row r="73" spans="1:29" ht="21.75" customHeight="1" x14ac:dyDescent="0.2">
      <c r="A73" s="421"/>
      <c r="B73" s="338"/>
      <c r="C73" s="339"/>
      <c r="D73" s="336" t="s">
        <v>365</v>
      </c>
      <c r="E73" s="260"/>
      <c r="F73" s="260"/>
      <c r="G73" s="260"/>
      <c r="H73" s="261"/>
      <c r="I73" s="223">
        <v>0</v>
      </c>
      <c r="J73" s="223">
        <v>0</v>
      </c>
      <c r="K73" s="416">
        <v>5000</v>
      </c>
      <c r="L73" s="261"/>
      <c r="M73" s="223">
        <v>0</v>
      </c>
      <c r="N73" s="416">
        <v>0</v>
      </c>
      <c r="O73" s="261"/>
      <c r="P73" s="416">
        <v>0</v>
      </c>
      <c r="Q73" s="260"/>
      <c r="R73" s="261"/>
      <c r="S73" s="223">
        <v>0</v>
      </c>
      <c r="T73" s="223">
        <v>0</v>
      </c>
      <c r="U73" s="223">
        <v>0</v>
      </c>
      <c r="V73" s="223">
        <v>0</v>
      </c>
      <c r="W73" s="223">
        <v>0</v>
      </c>
      <c r="X73" s="223">
        <v>0</v>
      </c>
      <c r="Y73" s="223">
        <v>0</v>
      </c>
      <c r="Z73" s="223">
        <v>0</v>
      </c>
      <c r="AA73" s="223">
        <v>0</v>
      </c>
      <c r="AB73" s="223">
        <v>0</v>
      </c>
      <c r="AC73" s="223">
        <v>5000</v>
      </c>
    </row>
    <row r="74" spans="1:29" ht="21.75" customHeight="1" x14ac:dyDescent="0.2">
      <c r="A74" s="421"/>
      <c r="B74" s="338"/>
      <c r="C74" s="339"/>
      <c r="D74" s="336" t="s">
        <v>366</v>
      </c>
      <c r="E74" s="260"/>
      <c r="F74" s="260"/>
      <c r="G74" s="260"/>
      <c r="H74" s="261"/>
      <c r="I74" s="223">
        <v>86500</v>
      </c>
      <c r="J74" s="223">
        <v>0</v>
      </c>
      <c r="K74" s="416">
        <v>0</v>
      </c>
      <c r="L74" s="261"/>
      <c r="M74" s="223">
        <v>0</v>
      </c>
      <c r="N74" s="416">
        <v>0</v>
      </c>
      <c r="O74" s="261"/>
      <c r="P74" s="416">
        <v>0</v>
      </c>
      <c r="Q74" s="260"/>
      <c r="R74" s="261"/>
      <c r="S74" s="223">
        <v>0</v>
      </c>
      <c r="T74" s="223">
        <v>0</v>
      </c>
      <c r="U74" s="223">
        <v>0</v>
      </c>
      <c r="V74" s="223">
        <v>0</v>
      </c>
      <c r="W74" s="223">
        <v>0</v>
      </c>
      <c r="X74" s="223">
        <v>0</v>
      </c>
      <c r="Y74" s="223">
        <v>0</v>
      </c>
      <c r="Z74" s="223">
        <v>0</v>
      </c>
      <c r="AA74" s="223">
        <v>0</v>
      </c>
      <c r="AB74" s="223">
        <v>0</v>
      </c>
      <c r="AC74" s="223">
        <v>86500</v>
      </c>
    </row>
    <row r="75" spans="1:29" ht="21.75" customHeight="1" x14ac:dyDescent="0.2">
      <c r="A75" s="421"/>
      <c r="B75" s="338"/>
      <c r="C75" s="339"/>
      <c r="D75" s="336" t="s">
        <v>367</v>
      </c>
      <c r="E75" s="260"/>
      <c r="F75" s="260"/>
      <c r="G75" s="260"/>
      <c r="H75" s="261"/>
      <c r="I75" s="223">
        <v>0</v>
      </c>
      <c r="J75" s="223">
        <v>7900</v>
      </c>
      <c r="K75" s="416">
        <v>0</v>
      </c>
      <c r="L75" s="261"/>
      <c r="M75" s="223">
        <v>0</v>
      </c>
      <c r="N75" s="416">
        <v>4000</v>
      </c>
      <c r="O75" s="261"/>
      <c r="P75" s="416">
        <v>0</v>
      </c>
      <c r="Q75" s="260"/>
      <c r="R75" s="261"/>
      <c r="S75" s="223">
        <v>0</v>
      </c>
      <c r="T75" s="223">
        <v>0</v>
      </c>
      <c r="U75" s="223">
        <v>0</v>
      </c>
      <c r="V75" s="223">
        <v>0</v>
      </c>
      <c r="W75" s="223">
        <v>0</v>
      </c>
      <c r="X75" s="223">
        <v>0</v>
      </c>
      <c r="Y75" s="223">
        <v>0</v>
      </c>
      <c r="Z75" s="223">
        <v>0</v>
      </c>
      <c r="AA75" s="223">
        <v>0</v>
      </c>
      <c r="AB75" s="223">
        <v>0</v>
      </c>
      <c r="AC75" s="223">
        <v>11900</v>
      </c>
    </row>
    <row r="76" spans="1:29" ht="21.75" customHeight="1" x14ac:dyDescent="0.2">
      <c r="A76" s="421"/>
      <c r="B76" s="338"/>
      <c r="C76" s="339"/>
      <c r="D76" s="336" t="s">
        <v>368</v>
      </c>
      <c r="E76" s="260"/>
      <c r="F76" s="260"/>
      <c r="G76" s="260"/>
      <c r="H76" s="261"/>
      <c r="I76" s="223">
        <v>0</v>
      </c>
      <c r="J76" s="223">
        <v>0</v>
      </c>
      <c r="K76" s="416">
        <v>0</v>
      </c>
      <c r="L76" s="261"/>
      <c r="M76" s="223">
        <v>0</v>
      </c>
      <c r="N76" s="416">
        <v>0</v>
      </c>
      <c r="O76" s="261"/>
      <c r="P76" s="416">
        <v>506</v>
      </c>
      <c r="Q76" s="260"/>
      <c r="R76" s="261"/>
      <c r="S76" s="223">
        <v>0</v>
      </c>
      <c r="T76" s="223">
        <v>0</v>
      </c>
      <c r="U76" s="223">
        <v>0</v>
      </c>
      <c r="V76" s="223">
        <v>0</v>
      </c>
      <c r="W76" s="223">
        <v>0</v>
      </c>
      <c r="X76" s="223">
        <v>0</v>
      </c>
      <c r="Y76" s="223">
        <v>0</v>
      </c>
      <c r="Z76" s="223">
        <v>0</v>
      </c>
      <c r="AA76" s="223">
        <v>0</v>
      </c>
      <c r="AB76" s="223">
        <v>0</v>
      </c>
      <c r="AC76" s="223">
        <v>506</v>
      </c>
    </row>
    <row r="77" spans="1:29" ht="21.75" customHeight="1" x14ac:dyDescent="0.2">
      <c r="A77" s="421"/>
      <c r="B77" s="338"/>
      <c r="C77" s="339"/>
      <c r="D77" s="336" t="s">
        <v>172</v>
      </c>
      <c r="E77" s="260"/>
      <c r="F77" s="260"/>
      <c r="G77" s="260"/>
      <c r="H77" s="261"/>
      <c r="I77" s="223">
        <v>30503.119999999999</v>
      </c>
      <c r="J77" s="223">
        <v>20000</v>
      </c>
      <c r="K77" s="416">
        <v>5082.6099999999997</v>
      </c>
      <c r="L77" s="261"/>
      <c r="M77" s="223">
        <v>0</v>
      </c>
      <c r="N77" s="416">
        <v>0</v>
      </c>
      <c r="O77" s="261"/>
      <c r="P77" s="416">
        <v>0</v>
      </c>
      <c r="Q77" s="260"/>
      <c r="R77" s="261"/>
      <c r="S77" s="223">
        <v>0</v>
      </c>
      <c r="T77" s="223">
        <v>0</v>
      </c>
      <c r="U77" s="223">
        <v>25000</v>
      </c>
      <c r="V77" s="223">
        <v>0</v>
      </c>
      <c r="W77" s="223">
        <v>0</v>
      </c>
      <c r="X77" s="223">
        <v>0</v>
      </c>
      <c r="Y77" s="223">
        <v>0</v>
      </c>
      <c r="Z77" s="223">
        <v>0</v>
      </c>
      <c r="AA77" s="223">
        <v>100000</v>
      </c>
      <c r="AB77" s="223">
        <v>0</v>
      </c>
      <c r="AC77" s="223">
        <v>180585.73</v>
      </c>
    </row>
    <row r="78" spans="1:29" ht="21.75" customHeight="1" x14ac:dyDescent="0.2">
      <c r="A78" s="421"/>
      <c r="B78" s="333"/>
      <c r="C78" s="273"/>
      <c r="D78" s="417" t="s">
        <v>289</v>
      </c>
      <c r="E78" s="260"/>
      <c r="F78" s="260"/>
      <c r="G78" s="260"/>
      <c r="H78" s="261"/>
      <c r="I78" s="221">
        <v>396003.12</v>
      </c>
      <c r="J78" s="221">
        <v>30900</v>
      </c>
      <c r="K78" s="418">
        <v>10082.61</v>
      </c>
      <c r="L78" s="261"/>
      <c r="M78" s="221">
        <v>0</v>
      </c>
      <c r="N78" s="418">
        <v>4000</v>
      </c>
      <c r="O78" s="261"/>
      <c r="P78" s="418">
        <v>76006</v>
      </c>
      <c r="Q78" s="260"/>
      <c r="R78" s="261"/>
      <c r="S78" s="221">
        <v>0</v>
      </c>
      <c r="T78" s="221">
        <v>0</v>
      </c>
      <c r="U78" s="221">
        <v>87000</v>
      </c>
      <c r="V78" s="221">
        <v>0</v>
      </c>
      <c r="W78" s="221">
        <v>0</v>
      </c>
      <c r="X78" s="221">
        <v>0</v>
      </c>
      <c r="Y78" s="221">
        <v>0</v>
      </c>
      <c r="Z78" s="221">
        <v>0</v>
      </c>
      <c r="AA78" s="221">
        <v>188000</v>
      </c>
      <c r="AB78" s="221">
        <v>0</v>
      </c>
      <c r="AC78" s="221">
        <v>791991.73</v>
      </c>
    </row>
    <row r="79" spans="1:29" ht="21.75" customHeight="1" x14ac:dyDescent="0.2">
      <c r="A79" s="422"/>
      <c r="B79" s="419" t="s">
        <v>290</v>
      </c>
      <c r="C79" s="260"/>
      <c r="D79" s="260"/>
      <c r="E79" s="260"/>
      <c r="F79" s="260"/>
      <c r="G79" s="260"/>
      <c r="H79" s="261"/>
      <c r="I79" s="222">
        <v>396003.12</v>
      </c>
      <c r="J79" s="222">
        <v>30900</v>
      </c>
      <c r="K79" s="420">
        <v>10082.61</v>
      </c>
      <c r="L79" s="261"/>
      <c r="M79" s="222">
        <v>0</v>
      </c>
      <c r="N79" s="420">
        <v>4000</v>
      </c>
      <c r="O79" s="261"/>
      <c r="P79" s="420">
        <v>76006</v>
      </c>
      <c r="Q79" s="260"/>
      <c r="R79" s="261"/>
      <c r="S79" s="222">
        <v>0</v>
      </c>
      <c r="T79" s="222">
        <v>0</v>
      </c>
      <c r="U79" s="222">
        <v>87000</v>
      </c>
      <c r="V79" s="222">
        <v>0</v>
      </c>
      <c r="W79" s="222">
        <v>0</v>
      </c>
      <c r="X79" s="222">
        <v>0</v>
      </c>
      <c r="Y79" s="222">
        <v>0</v>
      </c>
      <c r="Z79" s="222">
        <v>0</v>
      </c>
      <c r="AA79" s="222">
        <v>188000</v>
      </c>
      <c r="AB79" s="222">
        <v>0</v>
      </c>
      <c r="AC79" s="222">
        <v>791991.73</v>
      </c>
    </row>
    <row r="80" spans="1:29" ht="21.75" customHeight="1" x14ac:dyDescent="0.2">
      <c r="A80" s="336" t="s">
        <v>31</v>
      </c>
      <c r="B80" s="336" t="s">
        <v>286</v>
      </c>
      <c r="C80" s="277"/>
      <c r="D80" s="336" t="s">
        <v>369</v>
      </c>
      <c r="E80" s="260"/>
      <c r="F80" s="260"/>
      <c r="G80" s="260"/>
      <c r="H80" s="261"/>
      <c r="I80" s="223">
        <v>0</v>
      </c>
      <c r="J80" s="223">
        <v>0</v>
      </c>
      <c r="K80" s="416">
        <v>0</v>
      </c>
      <c r="L80" s="261"/>
      <c r="M80" s="223">
        <v>0</v>
      </c>
      <c r="N80" s="416">
        <v>0</v>
      </c>
      <c r="O80" s="261"/>
      <c r="P80" s="416">
        <v>21000</v>
      </c>
      <c r="Q80" s="260"/>
      <c r="R80" s="261"/>
      <c r="S80" s="223">
        <v>0</v>
      </c>
      <c r="T80" s="223">
        <v>0</v>
      </c>
      <c r="U80" s="223">
        <v>0</v>
      </c>
      <c r="V80" s="223">
        <v>0</v>
      </c>
      <c r="W80" s="223">
        <v>0</v>
      </c>
      <c r="X80" s="223">
        <v>0</v>
      </c>
      <c r="Y80" s="223">
        <v>0</v>
      </c>
      <c r="Z80" s="223">
        <v>0</v>
      </c>
      <c r="AA80" s="223">
        <v>0</v>
      </c>
      <c r="AB80" s="223">
        <v>0</v>
      </c>
      <c r="AC80" s="223">
        <v>21000</v>
      </c>
    </row>
    <row r="81" spans="1:29" ht="21.75" customHeight="1" x14ac:dyDescent="0.2">
      <c r="A81" s="421"/>
      <c r="B81" s="338"/>
      <c r="C81" s="339"/>
      <c r="D81" s="336" t="s">
        <v>149</v>
      </c>
      <c r="E81" s="260"/>
      <c r="F81" s="260"/>
      <c r="G81" s="260"/>
      <c r="H81" s="261"/>
      <c r="I81" s="223">
        <v>0</v>
      </c>
      <c r="J81" s="223">
        <v>0</v>
      </c>
      <c r="K81" s="416">
        <v>0</v>
      </c>
      <c r="L81" s="261"/>
      <c r="M81" s="223">
        <v>0</v>
      </c>
      <c r="N81" s="416">
        <v>0</v>
      </c>
      <c r="O81" s="261"/>
      <c r="P81" s="416">
        <v>0</v>
      </c>
      <c r="Q81" s="260"/>
      <c r="R81" s="261"/>
      <c r="S81" s="223">
        <v>0</v>
      </c>
      <c r="T81" s="223">
        <v>0</v>
      </c>
      <c r="U81" s="223">
        <v>0</v>
      </c>
      <c r="V81" s="223">
        <v>5262000</v>
      </c>
      <c r="W81" s="223">
        <v>0</v>
      </c>
      <c r="X81" s="223">
        <v>0</v>
      </c>
      <c r="Y81" s="223">
        <v>0</v>
      </c>
      <c r="Z81" s="223">
        <v>0</v>
      </c>
      <c r="AA81" s="223">
        <v>0</v>
      </c>
      <c r="AB81" s="223">
        <v>0</v>
      </c>
      <c r="AC81" s="223">
        <v>5262000</v>
      </c>
    </row>
    <row r="82" spans="1:29" ht="21.75" customHeight="1" x14ac:dyDescent="0.2">
      <c r="A82" s="421"/>
      <c r="B82" s="338"/>
      <c r="C82" s="339"/>
      <c r="D82" s="336" t="s">
        <v>173</v>
      </c>
      <c r="E82" s="260"/>
      <c r="F82" s="260"/>
      <c r="G82" s="260"/>
      <c r="H82" s="261"/>
      <c r="I82" s="223">
        <v>80000</v>
      </c>
      <c r="J82" s="223">
        <v>0</v>
      </c>
      <c r="K82" s="416">
        <v>0</v>
      </c>
      <c r="L82" s="261"/>
      <c r="M82" s="223">
        <v>0</v>
      </c>
      <c r="N82" s="416">
        <v>0</v>
      </c>
      <c r="O82" s="261"/>
      <c r="P82" s="416">
        <v>69000</v>
      </c>
      <c r="Q82" s="260"/>
      <c r="R82" s="261"/>
      <c r="S82" s="223">
        <v>0</v>
      </c>
      <c r="T82" s="223">
        <v>0</v>
      </c>
      <c r="U82" s="223">
        <v>0</v>
      </c>
      <c r="V82" s="223">
        <v>768000</v>
      </c>
      <c r="W82" s="223">
        <v>0</v>
      </c>
      <c r="X82" s="223">
        <v>0</v>
      </c>
      <c r="Y82" s="223">
        <v>0</v>
      </c>
      <c r="Z82" s="223">
        <v>0</v>
      </c>
      <c r="AA82" s="223">
        <v>0</v>
      </c>
      <c r="AB82" s="223">
        <v>0</v>
      </c>
      <c r="AC82" s="223">
        <v>917000</v>
      </c>
    </row>
    <row r="83" spans="1:29" ht="21.75" customHeight="1" x14ac:dyDescent="0.2">
      <c r="A83" s="421"/>
      <c r="B83" s="333"/>
      <c r="C83" s="273"/>
      <c r="D83" s="417" t="s">
        <v>289</v>
      </c>
      <c r="E83" s="260"/>
      <c r="F83" s="260"/>
      <c r="G83" s="260"/>
      <c r="H83" s="261"/>
      <c r="I83" s="221">
        <v>80000</v>
      </c>
      <c r="J83" s="221">
        <v>0</v>
      </c>
      <c r="K83" s="418">
        <v>0</v>
      </c>
      <c r="L83" s="261"/>
      <c r="M83" s="221">
        <v>0</v>
      </c>
      <c r="N83" s="418">
        <v>0</v>
      </c>
      <c r="O83" s="261"/>
      <c r="P83" s="418">
        <v>90000</v>
      </c>
      <c r="Q83" s="260"/>
      <c r="R83" s="261"/>
      <c r="S83" s="221">
        <v>0</v>
      </c>
      <c r="T83" s="221">
        <v>0</v>
      </c>
      <c r="U83" s="221">
        <v>0</v>
      </c>
      <c r="V83" s="221">
        <v>6030000</v>
      </c>
      <c r="W83" s="221">
        <v>0</v>
      </c>
      <c r="X83" s="221">
        <v>0</v>
      </c>
      <c r="Y83" s="221">
        <v>0</v>
      </c>
      <c r="Z83" s="221">
        <v>0</v>
      </c>
      <c r="AA83" s="221">
        <v>0</v>
      </c>
      <c r="AB83" s="221">
        <v>0</v>
      </c>
      <c r="AC83" s="221">
        <v>6200000</v>
      </c>
    </row>
    <row r="84" spans="1:29" ht="21.75" customHeight="1" x14ac:dyDescent="0.2">
      <c r="A84" s="422"/>
      <c r="B84" s="419" t="s">
        <v>290</v>
      </c>
      <c r="C84" s="260"/>
      <c r="D84" s="260"/>
      <c r="E84" s="260"/>
      <c r="F84" s="260"/>
      <c r="G84" s="260"/>
      <c r="H84" s="261"/>
      <c r="I84" s="222">
        <v>80000</v>
      </c>
      <c r="J84" s="222">
        <v>0</v>
      </c>
      <c r="K84" s="420">
        <v>0</v>
      </c>
      <c r="L84" s="261"/>
      <c r="M84" s="222">
        <v>0</v>
      </c>
      <c r="N84" s="420">
        <v>0</v>
      </c>
      <c r="O84" s="261"/>
      <c r="P84" s="420">
        <v>90000</v>
      </c>
      <c r="Q84" s="260"/>
      <c r="R84" s="261"/>
      <c r="S84" s="222">
        <v>0</v>
      </c>
      <c r="T84" s="222">
        <v>0</v>
      </c>
      <c r="U84" s="222">
        <v>0</v>
      </c>
      <c r="V84" s="222">
        <v>6030000</v>
      </c>
      <c r="W84" s="222">
        <v>0</v>
      </c>
      <c r="X84" s="222">
        <v>0</v>
      </c>
      <c r="Y84" s="222">
        <v>0</v>
      </c>
      <c r="Z84" s="222">
        <v>0</v>
      </c>
      <c r="AA84" s="222">
        <v>0</v>
      </c>
      <c r="AB84" s="222">
        <v>0</v>
      </c>
      <c r="AC84" s="222">
        <v>6200000</v>
      </c>
    </row>
    <row r="85" spans="1:29" ht="21.75" customHeight="1" x14ac:dyDescent="0.2">
      <c r="A85" s="336" t="s">
        <v>34</v>
      </c>
      <c r="B85" s="336" t="s">
        <v>286</v>
      </c>
      <c r="C85" s="277"/>
      <c r="D85" s="336" t="s">
        <v>34</v>
      </c>
      <c r="E85" s="260"/>
      <c r="F85" s="260"/>
      <c r="G85" s="260"/>
      <c r="H85" s="261"/>
      <c r="I85" s="223">
        <v>35000</v>
      </c>
      <c r="J85" s="223">
        <v>0</v>
      </c>
      <c r="K85" s="416">
        <v>0</v>
      </c>
      <c r="L85" s="261"/>
      <c r="M85" s="223">
        <v>0</v>
      </c>
      <c r="N85" s="416">
        <v>0</v>
      </c>
      <c r="O85" s="261"/>
      <c r="P85" s="416">
        <v>0</v>
      </c>
      <c r="Q85" s="260"/>
      <c r="R85" s="261"/>
      <c r="S85" s="223">
        <v>0</v>
      </c>
      <c r="T85" s="223">
        <v>0</v>
      </c>
      <c r="U85" s="223">
        <v>0</v>
      </c>
      <c r="V85" s="223">
        <v>0</v>
      </c>
      <c r="W85" s="223">
        <v>0</v>
      </c>
      <c r="X85" s="223">
        <v>0</v>
      </c>
      <c r="Y85" s="223">
        <v>0</v>
      </c>
      <c r="Z85" s="223">
        <v>0</v>
      </c>
      <c r="AA85" s="223">
        <v>0</v>
      </c>
      <c r="AB85" s="223">
        <v>0</v>
      </c>
      <c r="AC85" s="223">
        <v>35000</v>
      </c>
    </row>
    <row r="86" spans="1:29" ht="21.75" customHeight="1" x14ac:dyDescent="0.2">
      <c r="A86" s="421"/>
      <c r="B86" s="333"/>
      <c r="C86" s="273"/>
      <c r="D86" s="417" t="s">
        <v>289</v>
      </c>
      <c r="E86" s="260"/>
      <c r="F86" s="260"/>
      <c r="G86" s="260"/>
      <c r="H86" s="261"/>
      <c r="I86" s="221">
        <v>35000</v>
      </c>
      <c r="J86" s="221">
        <v>0</v>
      </c>
      <c r="K86" s="418">
        <v>0</v>
      </c>
      <c r="L86" s="261"/>
      <c r="M86" s="221">
        <v>0</v>
      </c>
      <c r="N86" s="418">
        <v>0</v>
      </c>
      <c r="O86" s="261"/>
      <c r="P86" s="418">
        <v>0</v>
      </c>
      <c r="Q86" s="260"/>
      <c r="R86" s="261"/>
      <c r="S86" s="221">
        <v>0</v>
      </c>
      <c r="T86" s="221">
        <v>0</v>
      </c>
      <c r="U86" s="221">
        <v>0</v>
      </c>
      <c r="V86" s="221">
        <v>0</v>
      </c>
      <c r="W86" s="221">
        <v>0</v>
      </c>
      <c r="X86" s="221">
        <v>0</v>
      </c>
      <c r="Y86" s="221">
        <v>0</v>
      </c>
      <c r="Z86" s="221">
        <v>0</v>
      </c>
      <c r="AA86" s="221">
        <v>0</v>
      </c>
      <c r="AB86" s="221">
        <v>0</v>
      </c>
      <c r="AC86" s="221">
        <v>35000</v>
      </c>
    </row>
    <row r="87" spans="1:29" ht="21.75" customHeight="1" x14ac:dyDescent="0.2">
      <c r="A87" s="422"/>
      <c r="B87" s="419" t="s">
        <v>290</v>
      </c>
      <c r="C87" s="260"/>
      <c r="D87" s="260"/>
      <c r="E87" s="260"/>
      <c r="F87" s="260"/>
      <c r="G87" s="260"/>
      <c r="H87" s="261"/>
      <c r="I87" s="222">
        <v>35000</v>
      </c>
      <c r="J87" s="222">
        <v>0</v>
      </c>
      <c r="K87" s="420">
        <v>0</v>
      </c>
      <c r="L87" s="261"/>
      <c r="M87" s="222">
        <v>0</v>
      </c>
      <c r="N87" s="420">
        <v>0</v>
      </c>
      <c r="O87" s="261"/>
      <c r="P87" s="420">
        <v>0</v>
      </c>
      <c r="Q87" s="260"/>
      <c r="R87" s="261"/>
      <c r="S87" s="222">
        <v>0</v>
      </c>
      <c r="T87" s="222">
        <v>0</v>
      </c>
      <c r="U87" s="222">
        <v>0</v>
      </c>
      <c r="V87" s="222">
        <v>0</v>
      </c>
      <c r="W87" s="222">
        <v>0</v>
      </c>
      <c r="X87" s="222">
        <v>0</v>
      </c>
      <c r="Y87" s="222">
        <v>0</v>
      </c>
      <c r="Z87" s="222">
        <v>0</v>
      </c>
      <c r="AA87" s="222">
        <v>0</v>
      </c>
      <c r="AB87" s="222">
        <v>0</v>
      </c>
      <c r="AC87" s="222">
        <v>35000</v>
      </c>
    </row>
    <row r="88" spans="1:29" ht="21.75" customHeight="1" x14ac:dyDescent="0.2">
      <c r="A88" s="336" t="s">
        <v>7</v>
      </c>
      <c r="B88" s="336" t="s">
        <v>286</v>
      </c>
      <c r="C88" s="277"/>
      <c r="D88" s="336" t="s">
        <v>370</v>
      </c>
      <c r="E88" s="260"/>
      <c r="F88" s="260"/>
      <c r="G88" s="260"/>
      <c r="H88" s="261"/>
      <c r="I88" s="223">
        <v>15000</v>
      </c>
      <c r="J88" s="223">
        <v>0</v>
      </c>
      <c r="K88" s="416">
        <v>0</v>
      </c>
      <c r="L88" s="261"/>
      <c r="M88" s="223">
        <v>0</v>
      </c>
      <c r="N88" s="416">
        <v>0</v>
      </c>
      <c r="O88" s="261"/>
      <c r="P88" s="416">
        <v>0</v>
      </c>
      <c r="Q88" s="260"/>
      <c r="R88" s="261"/>
      <c r="S88" s="223">
        <v>0</v>
      </c>
      <c r="T88" s="223">
        <v>0</v>
      </c>
      <c r="U88" s="223">
        <v>0</v>
      </c>
      <c r="V88" s="223">
        <v>0</v>
      </c>
      <c r="W88" s="223">
        <v>0</v>
      </c>
      <c r="X88" s="223">
        <v>0</v>
      </c>
      <c r="Y88" s="223">
        <v>0</v>
      </c>
      <c r="Z88" s="223">
        <v>0</v>
      </c>
      <c r="AA88" s="223">
        <v>0</v>
      </c>
      <c r="AB88" s="223">
        <v>0</v>
      </c>
      <c r="AC88" s="223">
        <v>15000</v>
      </c>
    </row>
    <row r="89" spans="1:29" ht="21.75" customHeight="1" x14ac:dyDescent="0.2">
      <c r="A89" s="421"/>
      <c r="B89" s="338"/>
      <c r="C89" s="339"/>
      <c r="D89" s="336" t="s">
        <v>174</v>
      </c>
      <c r="E89" s="260"/>
      <c r="F89" s="260"/>
      <c r="G89" s="260"/>
      <c r="H89" s="261"/>
      <c r="I89" s="223">
        <v>0</v>
      </c>
      <c r="J89" s="223">
        <v>0</v>
      </c>
      <c r="K89" s="416">
        <v>0</v>
      </c>
      <c r="L89" s="261"/>
      <c r="M89" s="223">
        <v>0</v>
      </c>
      <c r="N89" s="416">
        <v>0</v>
      </c>
      <c r="O89" s="261"/>
      <c r="P89" s="416">
        <v>1304000</v>
      </c>
      <c r="Q89" s="260"/>
      <c r="R89" s="261"/>
      <c r="S89" s="223">
        <v>0</v>
      </c>
      <c r="T89" s="223">
        <v>0</v>
      </c>
      <c r="U89" s="223">
        <v>0</v>
      </c>
      <c r="V89" s="223">
        <v>0</v>
      </c>
      <c r="W89" s="223">
        <v>0</v>
      </c>
      <c r="X89" s="223">
        <v>0</v>
      </c>
      <c r="Y89" s="223">
        <v>0</v>
      </c>
      <c r="Z89" s="223">
        <v>0</v>
      </c>
      <c r="AA89" s="223">
        <v>0</v>
      </c>
      <c r="AB89" s="223">
        <v>0</v>
      </c>
      <c r="AC89" s="223">
        <v>1304000</v>
      </c>
    </row>
    <row r="90" spans="1:29" ht="21.75" customHeight="1" x14ac:dyDescent="0.2">
      <c r="A90" s="421"/>
      <c r="B90" s="338"/>
      <c r="C90" s="339"/>
      <c r="D90" s="336" t="s">
        <v>371</v>
      </c>
      <c r="E90" s="260"/>
      <c r="F90" s="260"/>
      <c r="G90" s="260"/>
      <c r="H90" s="261"/>
      <c r="I90" s="223">
        <v>0</v>
      </c>
      <c r="J90" s="223">
        <v>0</v>
      </c>
      <c r="K90" s="416">
        <v>0</v>
      </c>
      <c r="L90" s="261"/>
      <c r="M90" s="223">
        <v>0</v>
      </c>
      <c r="N90" s="416">
        <v>0</v>
      </c>
      <c r="O90" s="261"/>
      <c r="P90" s="416">
        <v>0</v>
      </c>
      <c r="Q90" s="260"/>
      <c r="R90" s="261"/>
      <c r="S90" s="223">
        <v>52500</v>
      </c>
      <c r="T90" s="223">
        <v>0</v>
      </c>
      <c r="U90" s="223">
        <v>0</v>
      </c>
      <c r="V90" s="223">
        <v>0</v>
      </c>
      <c r="W90" s="223">
        <v>0</v>
      </c>
      <c r="X90" s="223">
        <v>0</v>
      </c>
      <c r="Y90" s="223">
        <v>0</v>
      </c>
      <c r="Z90" s="223">
        <v>0</v>
      </c>
      <c r="AA90" s="223">
        <v>0</v>
      </c>
      <c r="AB90" s="223">
        <v>0</v>
      </c>
      <c r="AC90" s="223">
        <v>52500</v>
      </c>
    </row>
    <row r="91" spans="1:29" ht="21.75" customHeight="1" x14ac:dyDescent="0.2">
      <c r="A91" s="421"/>
      <c r="B91" s="333"/>
      <c r="C91" s="273"/>
      <c r="D91" s="417" t="s">
        <v>289</v>
      </c>
      <c r="E91" s="260"/>
      <c r="F91" s="260"/>
      <c r="G91" s="260"/>
      <c r="H91" s="261"/>
      <c r="I91" s="221">
        <v>15000</v>
      </c>
      <c r="J91" s="221">
        <v>0</v>
      </c>
      <c r="K91" s="418">
        <v>0</v>
      </c>
      <c r="L91" s="261"/>
      <c r="M91" s="221">
        <v>0</v>
      </c>
      <c r="N91" s="418">
        <v>0</v>
      </c>
      <c r="O91" s="261"/>
      <c r="P91" s="418">
        <v>1304000</v>
      </c>
      <c r="Q91" s="260"/>
      <c r="R91" s="261"/>
      <c r="S91" s="221">
        <v>52500</v>
      </c>
      <c r="T91" s="221">
        <v>0</v>
      </c>
      <c r="U91" s="221">
        <v>0</v>
      </c>
      <c r="V91" s="221">
        <v>0</v>
      </c>
      <c r="W91" s="221">
        <v>0</v>
      </c>
      <c r="X91" s="221">
        <v>0</v>
      </c>
      <c r="Y91" s="221">
        <v>0</v>
      </c>
      <c r="Z91" s="221">
        <v>0</v>
      </c>
      <c r="AA91" s="221">
        <v>0</v>
      </c>
      <c r="AB91" s="221">
        <v>0</v>
      </c>
      <c r="AC91" s="221">
        <v>1371500</v>
      </c>
    </row>
    <row r="92" spans="1:29" ht="21.75" customHeight="1" x14ac:dyDescent="0.2">
      <c r="A92" s="422"/>
      <c r="B92" s="419" t="s">
        <v>290</v>
      </c>
      <c r="C92" s="260"/>
      <c r="D92" s="260"/>
      <c r="E92" s="260"/>
      <c r="F92" s="260"/>
      <c r="G92" s="260"/>
      <c r="H92" s="261"/>
      <c r="I92" s="222">
        <v>15000</v>
      </c>
      <c r="J92" s="222">
        <v>0</v>
      </c>
      <c r="K92" s="420">
        <v>0</v>
      </c>
      <c r="L92" s="261"/>
      <c r="M92" s="222">
        <v>0</v>
      </c>
      <c r="N92" s="420">
        <v>0</v>
      </c>
      <c r="O92" s="261"/>
      <c r="P92" s="420">
        <v>1304000</v>
      </c>
      <c r="Q92" s="260"/>
      <c r="R92" s="261"/>
      <c r="S92" s="222">
        <v>52500</v>
      </c>
      <c r="T92" s="222">
        <v>0</v>
      </c>
      <c r="U92" s="222">
        <v>0</v>
      </c>
      <c r="V92" s="222">
        <v>0</v>
      </c>
      <c r="W92" s="222">
        <v>0</v>
      </c>
      <c r="X92" s="222">
        <v>0</v>
      </c>
      <c r="Y92" s="222">
        <v>0</v>
      </c>
      <c r="Z92" s="222">
        <v>0</v>
      </c>
      <c r="AA92" s="222">
        <v>0</v>
      </c>
      <c r="AB92" s="222">
        <v>0</v>
      </c>
      <c r="AC92" s="222">
        <v>1371500</v>
      </c>
    </row>
    <row r="93" spans="1:29" ht="21.75" customHeight="1" x14ac:dyDescent="0.2">
      <c r="A93" s="414" t="s">
        <v>56</v>
      </c>
      <c r="B93" s="260"/>
      <c r="C93" s="260"/>
      <c r="D93" s="260"/>
      <c r="E93" s="260"/>
      <c r="F93" s="260"/>
      <c r="G93" s="260"/>
      <c r="H93" s="261"/>
      <c r="I93" s="220">
        <v>4365507.24</v>
      </c>
      <c r="J93" s="220">
        <v>1549215</v>
      </c>
      <c r="K93" s="415">
        <v>235242.61</v>
      </c>
      <c r="L93" s="261"/>
      <c r="M93" s="220">
        <v>28086.69</v>
      </c>
      <c r="N93" s="415">
        <v>1836191.36</v>
      </c>
      <c r="O93" s="261"/>
      <c r="P93" s="415">
        <v>3215318.2</v>
      </c>
      <c r="Q93" s="260"/>
      <c r="R93" s="261"/>
      <c r="S93" s="220">
        <v>232500</v>
      </c>
      <c r="T93" s="220">
        <v>155000</v>
      </c>
      <c r="U93" s="220">
        <v>1553465</v>
      </c>
      <c r="V93" s="220">
        <v>6030000</v>
      </c>
      <c r="W93" s="220">
        <v>158885</v>
      </c>
      <c r="X93" s="220">
        <v>750000</v>
      </c>
      <c r="Y93" s="220">
        <v>351840</v>
      </c>
      <c r="Z93" s="220">
        <v>18130</v>
      </c>
      <c r="AA93" s="220">
        <v>730393.03</v>
      </c>
      <c r="AB93" s="220">
        <v>4504424</v>
      </c>
      <c r="AC93" s="220">
        <v>25714198.129999999</v>
      </c>
    </row>
  </sheetData>
  <mergeCells count="404">
    <mergeCell ref="N83:O83"/>
    <mergeCell ref="P83:R83"/>
    <mergeCell ref="K84:L84"/>
    <mergeCell ref="N84:O84"/>
    <mergeCell ref="P84:R84"/>
    <mergeCell ref="D81:H81"/>
    <mergeCell ref="D82:H82"/>
    <mergeCell ref="K77:L77"/>
    <mergeCell ref="N77:O77"/>
    <mergeCell ref="P77:R77"/>
    <mergeCell ref="K78:L78"/>
    <mergeCell ref="N78:O78"/>
    <mergeCell ref="P78:R78"/>
    <mergeCell ref="K83:L83"/>
    <mergeCell ref="K82:L82"/>
    <mergeCell ref="N82:O82"/>
    <mergeCell ref="P82:R82"/>
    <mergeCell ref="K79:L79"/>
    <mergeCell ref="N79:O79"/>
    <mergeCell ref="P79:R79"/>
    <mergeCell ref="K80:L80"/>
    <mergeCell ref="N80:O80"/>
    <mergeCell ref="P80:R80"/>
    <mergeCell ref="K81:L81"/>
    <mergeCell ref="D73:H73"/>
    <mergeCell ref="K64:L64"/>
    <mergeCell ref="N64:O64"/>
    <mergeCell ref="P64:R64"/>
    <mergeCell ref="P61:R61"/>
    <mergeCell ref="P68:R68"/>
    <mergeCell ref="K69:L69"/>
    <mergeCell ref="N69:O69"/>
    <mergeCell ref="P67:R67"/>
    <mergeCell ref="K68:L68"/>
    <mergeCell ref="N68:O68"/>
    <mergeCell ref="N67:O67"/>
    <mergeCell ref="D64:H64"/>
    <mergeCell ref="D69:H69"/>
    <mergeCell ref="P69:R69"/>
    <mergeCell ref="K73:L73"/>
    <mergeCell ref="N73:O73"/>
    <mergeCell ref="P73:R73"/>
    <mergeCell ref="D70:H70"/>
    <mergeCell ref="D71:H71"/>
    <mergeCell ref="K71:L71"/>
    <mergeCell ref="N71:O71"/>
    <mergeCell ref="K70:L70"/>
    <mergeCell ref="N70:O70"/>
    <mergeCell ref="P70:R70"/>
    <mergeCell ref="D65:H65"/>
    <mergeCell ref="K65:L65"/>
    <mergeCell ref="N65:O65"/>
    <mergeCell ref="N12:O12"/>
    <mergeCell ref="P65:R65"/>
    <mergeCell ref="D66:H66"/>
    <mergeCell ref="D52:H52"/>
    <mergeCell ref="D55:H55"/>
    <mergeCell ref="D35:H35"/>
    <mergeCell ref="D44:H44"/>
    <mergeCell ref="D45:H45"/>
    <mergeCell ref="D62:H62"/>
    <mergeCell ref="D50:H50"/>
    <mergeCell ref="D48:H48"/>
    <mergeCell ref="D51:H51"/>
    <mergeCell ref="D56:H56"/>
    <mergeCell ref="D38:H38"/>
    <mergeCell ref="D59:H59"/>
    <mergeCell ref="D58:H58"/>
    <mergeCell ref="D60:H60"/>
    <mergeCell ref="D68:H68"/>
    <mergeCell ref="P12:R12"/>
    <mergeCell ref="M9:M11"/>
    <mergeCell ref="N9:O11"/>
    <mergeCell ref="P9:R11"/>
    <mergeCell ref="K57:L57"/>
    <mergeCell ref="N57:O57"/>
    <mergeCell ref="P57:R57"/>
    <mergeCell ref="K58:L58"/>
    <mergeCell ref="N58:O58"/>
    <mergeCell ref="P58:R58"/>
    <mergeCell ref="K17:L17"/>
    <mergeCell ref="N17:O17"/>
    <mergeCell ref="P17:R17"/>
    <mergeCell ref="K15:L15"/>
    <mergeCell ref="N15:O15"/>
    <mergeCell ref="P15:R15"/>
    <mergeCell ref="K16:L16"/>
    <mergeCell ref="N16:O16"/>
    <mergeCell ref="P16:R16"/>
    <mergeCell ref="K13:L13"/>
    <mergeCell ref="K12:L12"/>
    <mergeCell ref="P56:R56"/>
    <mergeCell ref="D12:H12"/>
    <mergeCell ref="D16:H16"/>
    <mergeCell ref="D25:H25"/>
    <mergeCell ref="D31:H31"/>
    <mergeCell ref="D33:H33"/>
    <mergeCell ref="D28:H28"/>
    <mergeCell ref="D14:H14"/>
    <mergeCell ref="D17:H17"/>
    <mergeCell ref="D13:H13"/>
    <mergeCell ref="D24:H24"/>
    <mergeCell ref="N13:O13"/>
    <mergeCell ref="P13:R13"/>
    <mergeCell ref="K14:L14"/>
    <mergeCell ref="N14:O14"/>
    <mergeCell ref="P14:R14"/>
    <mergeCell ref="N20:O20"/>
    <mergeCell ref="P20:R20"/>
    <mergeCell ref="D23:H23"/>
    <mergeCell ref="K23:L23"/>
    <mergeCell ref="N23:O23"/>
    <mergeCell ref="P23:R23"/>
    <mergeCell ref="K18:L18"/>
    <mergeCell ref="N18:O18"/>
    <mergeCell ref="P18:R18"/>
    <mergeCell ref="K20:L20"/>
    <mergeCell ref="K24:L24"/>
    <mergeCell ref="N24:O24"/>
    <mergeCell ref="P24:R24"/>
    <mergeCell ref="D21:H21"/>
    <mergeCell ref="K21:L21"/>
    <mergeCell ref="N21:O21"/>
    <mergeCell ref="P21:R21"/>
    <mergeCell ref="K22:L22"/>
    <mergeCell ref="N22:O22"/>
    <mergeCell ref="P22:R22"/>
    <mergeCell ref="K27:L27"/>
    <mergeCell ref="N27:O27"/>
    <mergeCell ref="P27:R27"/>
    <mergeCell ref="K28:L28"/>
    <mergeCell ref="N28:O28"/>
    <mergeCell ref="P28:R28"/>
    <mergeCell ref="K25:L25"/>
    <mergeCell ref="N25:O25"/>
    <mergeCell ref="P25:R25"/>
    <mergeCell ref="K26:L26"/>
    <mergeCell ref="N26:O26"/>
    <mergeCell ref="P26:R26"/>
    <mergeCell ref="K34:L34"/>
    <mergeCell ref="N34:O34"/>
    <mergeCell ref="P34:R34"/>
    <mergeCell ref="K35:L35"/>
    <mergeCell ref="N35:O35"/>
    <mergeCell ref="P35:R35"/>
    <mergeCell ref="K31:L31"/>
    <mergeCell ref="N31:O31"/>
    <mergeCell ref="P31:R31"/>
    <mergeCell ref="K32:L32"/>
    <mergeCell ref="N32:O32"/>
    <mergeCell ref="P32:R32"/>
    <mergeCell ref="K29:L29"/>
    <mergeCell ref="N29:O29"/>
    <mergeCell ref="P29:R29"/>
    <mergeCell ref="K30:L30"/>
    <mergeCell ref="N30:O30"/>
    <mergeCell ref="P30:R30"/>
    <mergeCell ref="D32:H32"/>
    <mergeCell ref="N33:O33"/>
    <mergeCell ref="P33:R33"/>
    <mergeCell ref="K33:L33"/>
    <mergeCell ref="K36:L36"/>
    <mergeCell ref="N36:O36"/>
    <mergeCell ref="P36:R36"/>
    <mergeCell ref="D39:H39"/>
    <mergeCell ref="K39:L39"/>
    <mergeCell ref="N39:O39"/>
    <mergeCell ref="P39:R39"/>
    <mergeCell ref="K40:L40"/>
    <mergeCell ref="N40:O40"/>
    <mergeCell ref="P40:R40"/>
    <mergeCell ref="D37:H37"/>
    <mergeCell ref="K37:L37"/>
    <mergeCell ref="N37:O37"/>
    <mergeCell ref="P37:R37"/>
    <mergeCell ref="K38:L38"/>
    <mergeCell ref="N38:O38"/>
    <mergeCell ref="P38:R38"/>
    <mergeCell ref="K54:L54"/>
    <mergeCell ref="N54:O54"/>
    <mergeCell ref="P54:R54"/>
    <mergeCell ref="D54:H54"/>
    <mergeCell ref="K48:L48"/>
    <mergeCell ref="N48:O48"/>
    <mergeCell ref="P48:R48"/>
    <mergeCell ref="D49:H49"/>
    <mergeCell ref="D47:H47"/>
    <mergeCell ref="K49:L49"/>
    <mergeCell ref="N49:O49"/>
    <mergeCell ref="P49:R49"/>
    <mergeCell ref="N81:O81"/>
    <mergeCell ref="P81:R81"/>
    <mergeCell ref="D76:H76"/>
    <mergeCell ref="K50:L50"/>
    <mergeCell ref="N50:O50"/>
    <mergeCell ref="P50:R50"/>
    <mergeCell ref="K47:L47"/>
    <mergeCell ref="N47:O47"/>
    <mergeCell ref="P47:R47"/>
    <mergeCell ref="K74:L74"/>
    <mergeCell ref="K51:L51"/>
    <mergeCell ref="N51:O51"/>
    <mergeCell ref="P51:R51"/>
    <mergeCell ref="K52:L52"/>
    <mergeCell ref="N52:O52"/>
    <mergeCell ref="P52:R52"/>
    <mergeCell ref="P60:R60"/>
    <mergeCell ref="K61:L61"/>
    <mergeCell ref="N61:O61"/>
    <mergeCell ref="K62:L62"/>
    <mergeCell ref="N62:O62"/>
    <mergeCell ref="P62:R62"/>
    <mergeCell ref="K63:L63"/>
    <mergeCell ref="K75:L75"/>
    <mergeCell ref="N75:O75"/>
    <mergeCell ref="P75:R75"/>
    <mergeCell ref="K76:L76"/>
    <mergeCell ref="N76:O76"/>
    <mergeCell ref="P76:R76"/>
    <mergeCell ref="N63:O63"/>
    <mergeCell ref="P63:R63"/>
    <mergeCell ref="K56:L56"/>
    <mergeCell ref="N56:O56"/>
    <mergeCell ref="K66:L66"/>
    <mergeCell ref="N66:O66"/>
    <mergeCell ref="P66:R66"/>
    <mergeCell ref="K67:L67"/>
    <mergeCell ref="P71:R71"/>
    <mergeCell ref="K72:L72"/>
    <mergeCell ref="N72:O72"/>
    <mergeCell ref="P72:R72"/>
    <mergeCell ref="N74:O74"/>
    <mergeCell ref="P74:R74"/>
    <mergeCell ref="K59:L59"/>
    <mergeCell ref="N59:O59"/>
    <mergeCell ref="P59:R59"/>
    <mergeCell ref="K60:L60"/>
    <mergeCell ref="N60:O60"/>
    <mergeCell ref="K41:L41"/>
    <mergeCell ref="N41:O41"/>
    <mergeCell ref="P41:R41"/>
    <mergeCell ref="K42:L42"/>
    <mergeCell ref="N42:O42"/>
    <mergeCell ref="P42:R42"/>
    <mergeCell ref="K53:L53"/>
    <mergeCell ref="N53:O53"/>
    <mergeCell ref="P53:R53"/>
    <mergeCell ref="K46:L46"/>
    <mergeCell ref="N46:O46"/>
    <mergeCell ref="P46:R46"/>
    <mergeCell ref="N43:O43"/>
    <mergeCell ref="P43:R43"/>
    <mergeCell ref="K44:L44"/>
    <mergeCell ref="N44:O44"/>
    <mergeCell ref="P44:R44"/>
    <mergeCell ref="K43:L43"/>
    <mergeCell ref="K45:L45"/>
    <mergeCell ref="N45:O45"/>
    <mergeCell ref="P45:R45"/>
    <mergeCell ref="I4:J4"/>
    <mergeCell ref="K4:M4"/>
    <mergeCell ref="N4:R4"/>
    <mergeCell ref="U4:V4"/>
    <mergeCell ref="K89:L89"/>
    <mergeCell ref="N89:O89"/>
    <mergeCell ref="P89:R89"/>
    <mergeCell ref="D85:H85"/>
    <mergeCell ref="D86:H86"/>
    <mergeCell ref="K87:L87"/>
    <mergeCell ref="N87:O87"/>
    <mergeCell ref="P87:R87"/>
    <mergeCell ref="K88:L88"/>
    <mergeCell ref="N88:O88"/>
    <mergeCell ref="P88:R88"/>
    <mergeCell ref="K86:L86"/>
    <mergeCell ref="N86:O86"/>
    <mergeCell ref="P86:R86"/>
    <mergeCell ref="K85:L85"/>
    <mergeCell ref="N85:O85"/>
    <mergeCell ref="P85:R85"/>
    <mergeCell ref="K55:L55"/>
    <mergeCell ref="N55:O55"/>
    <mergeCell ref="P55:R55"/>
    <mergeCell ref="X4:Y4"/>
    <mergeCell ref="AC4:AC11"/>
    <mergeCell ref="I5:J6"/>
    <mergeCell ref="K5:M6"/>
    <mergeCell ref="N5:R6"/>
    <mergeCell ref="S5:S6"/>
    <mergeCell ref="T5:T6"/>
    <mergeCell ref="U5:V6"/>
    <mergeCell ref="W5:W6"/>
    <mergeCell ref="X5:Y6"/>
    <mergeCell ref="Z5:Z6"/>
    <mergeCell ref="AA5:AA6"/>
    <mergeCell ref="AB5:AB6"/>
    <mergeCell ref="U7:U8"/>
    <mergeCell ref="V7:V8"/>
    <mergeCell ref="W7:W8"/>
    <mergeCell ref="X7:X8"/>
    <mergeCell ref="Y7:Y8"/>
    <mergeCell ref="Z7:Z8"/>
    <mergeCell ref="AA7:AA8"/>
    <mergeCell ref="AB7:AB8"/>
    <mergeCell ref="I9:I11"/>
    <mergeCell ref="J9:J11"/>
    <mergeCell ref="K9:L11"/>
    <mergeCell ref="E6:G7"/>
    <mergeCell ref="I7:I8"/>
    <mergeCell ref="J7:J8"/>
    <mergeCell ref="K7:L8"/>
    <mergeCell ref="M7:M8"/>
    <mergeCell ref="N7:O8"/>
    <mergeCell ref="P7:R8"/>
    <mergeCell ref="S7:S8"/>
    <mergeCell ref="T7:T8"/>
    <mergeCell ref="AB9:AB11"/>
    <mergeCell ref="A10:B10"/>
    <mergeCell ref="A12:A19"/>
    <mergeCell ref="B12:C18"/>
    <mergeCell ref="D15:H15"/>
    <mergeCell ref="B19:H19"/>
    <mergeCell ref="A20:A26"/>
    <mergeCell ref="B20:C25"/>
    <mergeCell ref="D22:H22"/>
    <mergeCell ref="B26:H26"/>
    <mergeCell ref="S9:S11"/>
    <mergeCell ref="T9:T11"/>
    <mergeCell ref="U9:U11"/>
    <mergeCell ref="V9:V11"/>
    <mergeCell ref="W9:W11"/>
    <mergeCell ref="X9:X11"/>
    <mergeCell ref="Y9:Y11"/>
    <mergeCell ref="Z9:Z11"/>
    <mergeCell ref="AA9:AA11"/>
    <mergeCell ref="D18:H18"/>
    <mergeCell ref="K19:L19"/>
    <mergeCell ref="N19:O19"/>
    <mergeCell ref="P19:R19"/>
    <mergeCell ref="D20:H20"/>
    <mergeCell ref="A27:A34"/>
    <mergeCell ref="B27:C33"/>
    <mergeCell ref="D30:H30"/>
    <mergeCell ref="B34:H34"/>
    <mergeCell ref="A35:A40"/>
    <mergeCell ref="B35:C39"/>
    <mergeCell ref="D36:H36"/>
    <mergeCell ref="B40:H40"/>
    <mergeCell ref="A41:A46"/>
    <mergeCell ref="B41:C45"/>
    <mergeCell ref="D42:H42"/>
    <mergeCell ref="B46:H46"/>
    <mergeCell ref="D41:H41"/>
    <mergeCell ref="D43:H43"/>
    <mergeCell ref="D29:H29"/>
    <mergeCell ref="D27:H27"/>
    <mergeCell ref="D88:H88"/>
    <mergeCell ref="D89:H89"/>
    <mergeCell ref="D90:H90"/>
    <mergeCell ref="A80:A84"/>
    <mergeCell ref="B80:C83"/>
    <mergeCell ref="D80:H80"/>
    <mergeCell ref="D83:H83"/>
    <mergeCell ref="A47:A61"/>
    <mergeCell ref="B47:C60"/>
    <mergeCell ref="D57:H57"/>
    <mergeCell ref="B61:H61"/>
    <mergeCell ref="A62:A67"/>
    <mergeCell ref="B62:C66"/>
    <mergeCell ref="D63:H63"/>
    <mergeCell ref="B67:H67"/>
    <mergeCell ref="A68:A79"/>
    <mergeCell ref="B68:C78"/>
    <mergeCell ref="D75:H75"/>
    <mergeCell ref="B79:H79"/>
    <mergeCell ref="D72:H72"/>
    <mergeCell ref="D77:H77"/>
    <mergeCell ref="D53:H53"/>
    <mergeCell ref="D78:H78"/>
    <mergeCell ref="D74:H74"/>
    <mergeCell ref="A1:AC1"/>
    <mergeCell ref="A2:AC2"/>
    <mergeCell ref="A3:AC3"/>
    <mergeCell ref="A93:H93"/>
    <mergeCell ref="K93:L93"/>
    <mergeCell ref="N93:O93"/>
    <mergeCell ref="P93:R93"/>
    <mergeCell ref="K90:L90"/>
    <mergeCell ref="N90:O90"/>
    <mergeCell ref="P90:R90"/>
    <mergeCell ref="D91:H91"/>
    <mergeCell ref="K91:L91"/>
    <mergeCell ref="N91:O91"/>
    <mergeCell ref="P91:R91"/>
    <mergeCell ref="B92:H92"/>
    <mergeCell ref="K92:L92"/>
    <mergeCell ref="N92:O92"/>
    <mergeCell ref="P92:R92"/>
    <mergeCell ref="B84:H84"/>
    <mergeCell ref="A85:A87"/>
    <mergeCell ref="B85:C86"/>
    <mergeCell ref="B87:H87"/>
    <mergeCell ref="A88:A92"/>
    <mergeCell ref="B88:C91"/>
  </mergeCells>
  <pageMargins left="0.23622047244094491" right="0.23622047244094491" top="0.74803149606299213" bottom="0.74803149606299213" header="0.31496062992125984" footer="0.31496062992125984"/>
  <pageSetup paperSize="9" scale="3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G24" sqref="G24"/>
    </sheetView>
  </sheetViews>
  <sheetFormatPr defaultRowHeight="14.25" x14ac:dyDescent="0.2"/>
  <cols>
    <col min="1" max="1" width="6.140625" style="187" customWidth="1"/>
    <col min="2" max="2" width="22.42578125" style="187" customWidth="1"/>
    <col min="3" max="3" width="28.5703125" style="187" customWidth="1"/>
    <col min="4" max="4" width="0.7109375" style="187" customWidth="1"/>
    <col min="5" max="5" width="6" style="187" customWidth="1"/>
    <col min="6" max="6" width="6.85546875" style="187" customWidth="1"/>
    <col min="7" max="7" width="15.28515625" style="187" customWidth="1"/>
    <col min="8" max="8" width="0.28515625" style="187" customWidth="1"/>
    <col min="9" max="9" width="0.140625" style="187" customWidth="1"/>
    <col min="10" max="16384" width="9.140625" style="187"/>
  </cols>
  <sheetData>
    <row r="1" spans="1:8" ht="14.25" customHeight="1" x14ac:dyDescent="0.2">
      <c r="A1" s="327" t="s">
        <v>183</v>
      </c>
      <c r="B1" s="253"/>
      <c r="C1" s="253"/>
      <c r="D1" s="253"/>
      <c r="E1" s="253"/>
      <c r="F1" s="253"/>
      <c r="G1" s="253"/>
      <c r="H1" s="253"/>
    </row>
    <row r="2" spans="1:8" ht="14.25" customHeight="1" x14ac:dyDescent="0.2">
      <c r="A2" s="361" t="s">
        <v>381</v>
      </c>
      <c r="B2" s="253"/>
      <c r="C2" s="253"/>
      <c r="D2" s="253"/>
      <c r="E2" s="253"/>
      <c r="F2" s="253"/>
      <c r="G2" s="253"/>
      <c r="H2" s="253"/>
    </row>
    <row r="3" spans="1:8" ht="14.25" customHeight="1" x14ac:dyDescent="0.2">
      <c r="A3" s="430" t="s">
        <v>397</v>
      </c>
      <c r="B3" s="253"/>
      <c r="C3" s="253"/>
      <c r="D3" s="253"/>
      <c r="E3" s="253"/>
      <c r="F3" s="253"/>
      <c r="G3" s="253"/>
      <c r="H3" s="253"/>
    </row>
    <row r="4" spans="1:8" ht="14.25" customHeight="1" x14ac:dyDescent="0.2"/>
    <row r="5" spans="1:8" ht="14.25" customHeight="1" x14ac:dyDescent="0.2"/>
    <row r="6" spans="1:8" x14ac:dyDescent="0.2">
      <c r="A6" s="274" t="s">
        <v>37</v>
      </c>
      <c r="B6" s="260"/>
      <c r="C6" s="260"/>
      <c r="D6" s="260"/>
      <c r="E6" s="260"/>
      <c r="F6" s="261"/>
      <c r="G6" s="188" t="s">
        <v>15</v>
      </c>
    </row>
    <row r="7" spans="1:8" x14ac:dyDescent="0.2">
      <c r="A7" s="432" t="s">
        <v>396</v>
      </c>
      <c r="B7" s="260"/>
      <c r="C7" s="260"/>
      <c r="D7" s="260"/>
      <c r="E7" s="260"/>
      <c r="F7" s="261"/>
      <c r="G7" s="184">
        <v>30627.33</v>
      </c>
    </row>
    <row r="8" spans="1:8" x14ac:dyDescent="0.2">
      <c r="A8" s="185" t="s">
        <v>22</v>
      </c>
      <c r="B8" s="428" t="s">
        <v>382</v>
      </c>
      <c r="C8" s="260"/>
      <c r="D8" s="261"/>
      <c r="E8" s="431">
        <v>152.88</v>
      </c>
      <c r="F8" s="261"/>
      <c r="G8" s="189" t="s">
        <v>188</v>
      </c>
    </row>
    <row r="9" spans="1:8" x14ac:dyDescent="0.2">
      <c r="A9" s="190" t="s">
        <v>188</v>
      </c>
      <c r="B9" s="428" t="s">
        <v>71</v>
      </c>
      <c r="C9" s="260"/>
      <c r="D9" s="261"/>
      <c r="E9" s="431">
        <v>0</v>
      </c>
      <c r="F9" s="261"/>
      <c r="G9" s="189" t="s">
        <v>188</v>
      </c>
    </row>
    <row r="10" spans="1:8" x14ac:dyDescent="0.2">
      <c r="A10" s="190" t="s">
        <v>188</v>
      </c>
      <c r="B10" s="428" t="s">
        <v>383</v>
      </c>
      <c r="C10" s="260"/>
      <c r="D10" s="261"/>
      <c r="E10" s="267"/>
      <c r="F10" s="261"/>
      <c r="G10" s="184">
        <v>152.88</v>
      </c>
    </row>
    <row r="11" spans="1:8" ht="15" customHeight="1" x14ac:dyDescent="0.2">
      <c r="A11" s="185" t="s">
        <v>23</v>
      </c>
      <c r="B11" s="428" t="s">
        <v>384</v>
      </c>
      <c r="C11" s="260"/>
      <c r="D11" s="261"/>
      <c r="E11" s="431">
        <v>0</v>
      </c>
      <c r="F11" s="261"/>
      <c r="G11" s="189" t="s">
        <v>188</v>
      </c>
    </row>
    <row r="12" spans="1:8" x14ac:dyDescent="0.2">
      <c r="A12" s="185" t="s">
        <v>188</v>
      </c>
      <c r="B12" s="428" t="s">
        <v>383</v>
      </c>
      <c r="C12" s="260"/>
      <c r="D12" s="261"/>
      <c r="E12" s="267"/>
      <c r="F12" s="261"/>
      <c r="G12" s="184">
        <v>0</v>
      </c>
    </row>
    <row r="13" spans="1:8" ht="15" customHeight="1" thickBot="1" x14ac:dyDescent="0.25">
      <c r="A13" s="429" t="s">
        <v>385</v>
      </c>
      <c r="B13" s="256"/>
      <c r="C13" s="256"/>
      <c r="D13" s="256"/>
      <c r="E13" s="256"/>
      <c r="F13" s="257"/>
      <c r="G13" s="186">
        <v>30780.21</v>
      </c>
    </row>
    <row r="14" spans="1:8" ht="15" thickTop="1" x14ac:dyDescent="0.2"/>
  </sheetData>
  <mergeCells count="16">
    <mergeCell ref="B12:D12"/>
    <mergeCell ref="E12:F12"/>
    <mergeCell ref="A13:F13"/>
    <mergeCell ref="A1:H1"/>
    <mergeCell ref="A2:H2"/>
    <mergeCell ref="A3:H3"/>
    <mergeCell ref="A6:F6"/>
    <mergeCell ref="B10:D10"/>
    <mergeCell ref="E10:F10"/>
    <mergeCell ref="B8:D8"/>
    <mergeCell ref="E8:F8"/>
    <mergeCell ref="B9:D9"/>
    <mergeCell ref="E9:F9"/>
    <mergeCell ref="A7:F7"/>
    <mergeCell ref="B11:D11"/>
    <mergeCell ref="E11:F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showWhiteSpace="0" view="pageLayout" topLeftCell="A58" zoomScale="150" zoomScaleNormal="100" zoomScalePageLayoutView="150" workbookViewId="0">
      <selection activeCell="A64" sqref="A64"/>
    </sheetView>
  </sheetViews>
  <sheetFormatPr defaultRowHeight="14.25" x14ac:dyDescent="0.2"/>
  <cols>
    <col min="1" max="1" width="44.85546875" style="191" customWidth="1"/>
    <col min="2" max="2" width="7.42578125" style="191" customWidth="1"/>
    <col min="3" max="3" width="11.42578125" style="191" customWidth="1"/>
    <col min="4" max="4" width="14" style="191" customWidth="1"/>
    <col min="5" max="5" width="3.85546875" style="191" customWidth="1"/>
    <col min="6" max="6" width="9.42578125" style="191" customWidth="1"/>
    <col min="7" max="7" width="0.5703125" style="191" customWidth="1"/>
    <col min="8" max="16384" width="9.140625" style="191"/>
  </cols>
  <sheetData>
    <row r="1" spans="1:7" x14ac:dyDescent="0.2">
      <c r="A1" s="279" t="s">
        <v>183</v>
      </c>
      <c r="B1" s="253"/>
      <c r="C1" s="253"/>
      <c r="D1" s="253"/>
      <c r="E1" s="253"/>
      <c r="F1" s="253"/>
    </row>
    <row r="2" spans="1:7" x14ac:dyDescent="0.2">
      <c r="A2" s="285" t="s">
        <v>205</v>
      </c>
      <c r="B2" s="253"/>
      <c r="C2" s="253"/>
      <c r="D2" s="253"/>
      <c r="E2" s="253"/>
      <c r="F2" s="253"/>
    </row>
    <row r="3" spans="1:7" x14ac:dyDescent="0.2">
      <c r="A3" s="285" t="s">
        <v>337</v>
      </c>
      <c r="B3" s="253"/>
      <c r="C3" s="253"/>
      <c r="D3" s="253"/>
      <c r="E3" s="253"/>
      <c r="F3" s="253"/>
    </row>
    <row r="4" spans="1:7" x14ac:dyDescent="0.2">
      <c r="A4" s="280" t="s">
        <v>518</v>
      </c>
      <c r="B4" s="253"/>
      <c r="C4" s="253"/>
      <c r="D4" s="253"/>
      <c r="E4" s="253"/>
      <c r="F4" s="253"/>
    </row>
    <row r="5" spans="1:7" x14ac:dyDescent="0.2">
      <c r="A5" s="274" t="s">
        <v>37</v>
      </c>
      <c r="B5" s="261"/>
      <c r="C5" s="197" t="s">
        <v>0</v>
      </c>
      <c r="D5" s="197" t="s">
        <v>270</v>
      </c>
      <c r="E5" s="274" t="s">
        <v>271</v>
      </c>
      <c r="F5" s="260"/>
      <c r="G5" s="261"/>
    </row>
    <row r="6" spans="1:7" x14ac:dyDescent="0.2">
      <c r="A6" s="281" t="s">
        <v>272</v>
      </c>
      <c r="B6" s="261"/>
      <c r="C6" s="177" t="s">
        <v>519</v>
      </c>
      <c r="D6" s="200">
        <v>886650.5</v>
      </c>
      <c r="E6" s="282">
        <v>0</v>
      </c>
      <c r="F6" s="260"/>
      <c r="G6" s="261"/>
    </row>
    <row r="7" spans="1:7" x14ac:dyDescent="0.2">
      <c r="A7" s="281" t="s">
        <v>273</v>
      </c>
      <c r="B7" s="261"/>
      <c r="C7" s="177" t="s">
        <v>519</v>
      </c>
      <c r="D7" s="200">
        <v>1140624.05</v>
      </c>
      <c r="E7" s="282">
        <v>0</v>
      </c>
      <c r="F7" s="260"/>
      <c r="G7" s="261"/>
    </row>
    <row r="8" spans="1:7" x14ac:dyDescent="0.2">
      <c r="A8" s="281" t="s">
        <v>274</v>
      </c>
      <c r="B8" s="261"/>
      <c r="C8" s="177" t="s">
        <v>519</v>
      </c>
      <c r="D8" s="200">
        <v>4119685.58</v>
      </c>
      <c r="E8" s="282">
        <v>0</v>
      </c>
      <c r="F8" s="260"/>
      <c r="G8" s="261"/>
    </row>
    <row r="9" spans="1:7" x14ac:dyDescent="0.2">
      <c r="A9" s="281" t="s">
        <v>275</v>
      </c>
      <c r="B9" s="261"/>
      <c r="C9" s="177" t="s">
        <v>520</v>
      </c>
      <c r="D9" s="200">
        <v>9621882</v>
      </c>
      <c r="E9" s="282">
        <v>0</v>
      </c>
      <c r="F9" s="260"/>
      <c r="G9" s="261"/>
    </row>
    <row r="10" spans="1:7" x14ac:dyDescent="0.2">
      <c r="A10" s="281" t="s">
        <v>276</v>
      </c>
      <c r="B10" s="261"/>
      <c r="C10" s="177" t="s">
        <v>520</v>
      </c>
      <c r="D10" s="200">
        <v>8261527.1500000004</v>
      </c>
      <c r="E10" s="282">
        <v>0</v>
      </c>
      <c r="F10" s="260"/>
      <c r="G10" s="261"/>
    </row>
    <row r="11" spans="1:7" x14ac:dyDescent="0.2">
      <c r="A11" s="281" t="s">
        <v>277</v>
      </c>
      <c r="B11" s="261"/>
      <c r="C11" s="177" t="s">
        <v>520</v>
      </c>
      <c r="D11" s="200">
        <v>3076980.38</v>
      </c>
      <c r="E11" s="282">
        <v>0</v>
      </c>
      <c r="F11" s="260"/>
      <c r="G11" s="261"/>
    </row>
    <row r="12" spans="1:7" x14ac:dyDescent="0.2">
      <c r="A12" s="281" t="s">
        <v>377</v>
      </c>
      <c r="B12" s="261"/>
      <c r="C12" s="177" t="s">
        <v>521</v>
      </c>
      <c r="D12" s="200">
        <v>23520</v>
      </c>
      <c r="E12" s="282">
        <v>0</v>
      </c>
      <c r="F12" s="260"/>
      <c r="G12" s="261"/>
    </row>
    <row r="13" spans="1:7" x14ac:dyDescent="0.2">
      <c r="A13" s="281" t="s">
        <v>206</v>
      </c>
      <c r="B13" s="261"/>
      <c r="C13" s="177" t="s">
        <v>522</v>
      </c>
      <c r="D13" s="200">
        <v>12225.23</v>
      </c>
      <c r="E13" s="282">
        <v>0</v>
      </c>
      <c r="F13" s="260"/>
      <c r="G13" s="261"/>
    </row>
    <row r="14" spans="1:7" x14ac:dyDescent="0.2">
      <c r="A14" s="281" t="s">
        <v>97</v>
      </c>
      <c r="B14" s="261"/>
      <c r="C14" s="177" t="s">
        <v>523</v>
      </c>
      <c r="D14" s="200">
        <v>83427.98</v>
      </c>
      <c r="E14" s="282">
        <v>0</v>
      </c>
      <c r="F14" s="260"/>
      <c r="G14" s="261"/>
    </row>
    <row r="15" spans="1:7" x14ac:dyDescent="0.2">
      <c r="A15" s="281" t="s">
        <v>192</v>
      </c>
      <c r="B15" s="261"/>
      <c r="C15" s="177" t="s">
        <v>524</v>
      </c>
      <c r="D15" s="200">
        <v>117695</v>
      </c>
      <c r="E15" s="282">
        <v>0</v>
      </c>
      <c r="F15" s="260"/>
      <c r="G15" s="261"/>
    </row>
    <row r="16" spans="1:7" x14ac:dyDescent="0.2">
      <c r="A16" s="281" t="s">
        <v>102</v>
      </c>
      <c r="B16" s="261"/>
      <c r="C16" s="177" t="s">
        <v>525</v>
      </c>
      <c r="D16" s="200">
        <v>0</v>
      </c>
      <c r="E16" s="282">
        <v>111777.46</v>
      </c>
      <c r="F16" s="260"/>
      <c r="G16" s="261"/>
    </row>
    <row r="17" spans="1:7" x14ac:dyDescent="0.2">
      <c r="A17" s="281" t="s">
        <v>193</v>
      </c>
      <c r="B17" s="261"/>
      <c r="C17" s="177" t="s">
        <v>526</v>
      </c>
      <c r="D17" s="200">
        <v>0</v>
      </c>
      <c r="E17" s="282">
        <v>65250.2</v>
      </c>
      <c r="F17" s="260"/>
      <c r="G17" s="261"/>
    </row>
    <row r="18" spans="1:7" x14ac:dyDescent="0.2">
      <c r="A18" s="281" t="s">
        <v>194</v>
      </c>
      <c r="B18" s="261"/>
      <c r="C18" s="177" t="s">
        <v>527</v>
      </c>
      <c r="D18" s="200">
        <v>0</v>
      </c>
      <c r="E18" s="282">
        <v>6962.65</v>
      </c>
      <c r="F18" s="260"/>
      <c r="G18" s="261"/>
    </row>
    <row r="19" spans="1:7" x14ac:dyDescent="0.2">
      <c r="A19" s="281" t="s">
        <v>195</v>
      </c>
      <c r="B19" s="261"/>
      <c r="C19" s="177" t="s">
        <v>528</v>
      </c>
      <c r="D19" s="200">
        <v>0</v>
      </c>
      <c r="E19" s="282">
        <v>8355.18</v>
      </c>
      <c r="F19" s="260"/>
      <c r="G19" s="261"/>
    </row>
    <row r="20" spans="1:7" x14ac:dyDescent="0.2">
      <c r="A20" s="281" t="s">
        <v>196</v>
      </c>
      <c r="B20" s="261"/>
      <c r="C20" s="177" t="s">
        <v>529</v>
      </c>
      <c r="D20" s="200">
        <v>0</v>
      </c>
      <c r="E20" s="282">
        <v>447353</v>
      </c>
      <c r="F20" s="260"/>
      <c r="G20" s="261"/>
    </row>
    <row r="21" spans="1:7" x14ac:dyDescent="0.2">
      <c r="A21" s="281" t="s">
        <v>197</v>
      </c>
      <c r="B21" s="261"/>
      <c r="C21" s="177" t="s">
        <v>530</v>
      </c>
      <c r="D21" s="200">
        <v>0</v>
      </c>
      <c r="E21" s="282">
        <v>12532</v>
      </c>
      <c r="F21" s="260"/>
      <c r="G21" s="261"/>
    </row>
    <row r="22" spans="1:7" x14ac:dyDescent="0.2">
      <c r="A22" s="281" t="s">
        <v>208</v>
      </c>
      <c r="B22" s="261"/>
      <c r="C22" s="177" t="s">
        <v>531</v>
      </c>
      <c r="D22" s="200">
        <v>0</v>
      </c>
      <c r="E22" s="282">
        <v>4500</v>
      </c>
      <c r="F22" s="260"/>
      <c r="G22" s="261"/>
    </row>
    <row r="23" spans="1:7" x14ac:dyDescent="0.2">
      <c r="A23" s="281" t="s">
        <v>285</v>
      </c>
      <c r="B23" s="261"/>
      <c r="C23" s="177" t="s">
        <v>532</v>
      </c>
      <c r="D23" s="200">
        <v>0</v>
      </c>
      <c r="E23" s="282">
        <v>30780.21</v>
      </c>
      <c r="F23" s="260"/>
      <c r="G23" s="261"/>
    </row>
    <row r="24" spans="1:7" x14ac:dyDescent="0.2">
      <c r="A24" s="281" t="s">
        <v>338</v>
      </c>
      <c r="B24" s="261"/>
      <c r="C24" s="177" t="s">
        <v>533</v>
      </c>
      <c r="D24" s="200">
        <v>0</v>
      </c>
      <c r="E24" s="282">
        <v>855870.29</v>
      </c>
      <c r="F24" s="260"/>
      <c r="G24" s="261"/>
    </row>
    <row r="25" spans="1:7" x14ac:dyDescent="0.2">
      <c r="A25" s="281" t="s">
        <v>9</v>
      </c>
      <c r="B25" s="261"/>
      <c r="C25" s="177" t="s">
        <v>534</v>
      </c>
      <c r="D25" s="200">
        <v>0</v>
      </c>
      <c r="E25" s="282">
        <v>4462159.83</v>
      </c>
      <c r="F25" s="260"/>
      <c r="G25" s="261"/>
    </row>
    <row r="26" spans="1:7" x14ac:dyDescent="0.2">
      <c r="A26" s="281" t="s">
        <v>210</v>
      </c>
      <c r="B26" s="261"/>
      <c r="C26" s="177" t="s">
        <v>535</v>
      </c>
      <c r="D26" s="200">
        <v>0</v>
      </c>
      <c r="E26" s="282">
        <v>11861255.279999999</v>
      </c>
      <c r="F26" s="260"/>
      <c r="G26" s="261"/>
    </row>
    <row r="27" spans="1:7" x14ac:dyDescent="0.2">
      <c r="A27" s="281" t="s">
        <v>65</v>
      </c>
      <c r="B27" s="261"/>
      <c r="C27" s="177" t="s">
        <v>536</v>
      </c>
      <c r="D27" s="200">
        <v>0</v>
      </c>
      <c r="E27" s="282">
        <v>43135.48</v>
      </c>
      <c r="F27" s="260"/>
      <c r="G27" s="261"/>
    </row>
    <row r="28" spans="1:7" x14ac:dyDescent="0.2">
      <c r="A28" s="281" t="s">
        <v>66</v>
      </c>
      <c r="B28" s="261"/>
      <c r="C28" s="177" t="s">
        <v>537</v>
      </c>
      <c r="D28" s="200">
        <v>0</v>
      </c>
      <c r="E28" s="282">
        <v>138631.92000000001</v>
      </c>
      <c r="F28" s="260"/>
      <c r="G28" s="261"/>
    </row>
    <row r="29" spans="1:7" x14ac:dyDescent="0.2">
      <c r="A29" s="281" t="s">
        <v>67</v>
      </c>
      <c r="B29" s="261"/>
      <c r="C29" s="177" t="s">
        <v>538</v>
      </c>
      <c r="D29" s="200">
        <v>0</v>
      </c>
      <c r="E29" s="282">
        <v>2400</v>
      </c>
      <c r="F29" s="260"/>
      <c r="G29" s="261"/>
    </row>
    <row r="30" spans="1:7" x14ac:dyDescent="0.2">
      <c r="A30" s="281" t="s">
        <v>261</v>
      </c>
      <c r="B30" s="261"/>
      <c r="C30" s="177" t="s">
        <v>539</v>
      </c>
      <c r="D30" s="200">
        <v>0</v>
      </c>
      <c r="E30" s="282">
        <v>274</v>
      </c>
      <c r="F30" s="260"/>
      <c r="G30" s="261"/>
    </row>
    <row r="31" spans="1:7" x14ac:dyDescent="0.2">
      <c r="A31" s="281" t="s">
        <v>540</v>
      </c>
      <c r="B31" s="261"/>
      <c r="C31" s="177" t="s">
        <v>541</v>
      </c>
      <c r="D31" s="200">
        <v>0</v>
      </c>
      <c r="E31" s="282">
        <v>320</v>
      </c>
      <c r="F31" s="260"/>
      <c r="G31" s="261"/>
    </row>
    <row r="32" spans="1:7" x14ac:dyDescent="0.2">
      <c r="A32" s="281" t="s">
        <v>69</v>
      </c>
      <c r="B32" s="261"/>
      <c r="C32" s="177" t="s">
        <v>542</v>
      </c>
      <c r="D32" s="200">
        <v>0</v>
      </c>
      <c r="E32" s="282">
        <v>1200</v>
      </c>
      <c r="F32" s="260"/>
      <c r="G32" s="261"/>
    </row>
    <row r="33" spans="1:7" x14ac:dyDescent="0.2">
      <c r="A33" s="281" t="s">
        <v>70</v>
      </c>
      <c r="B33" s="261"/>
      <c r="C33" s="177" t="s">
        <v>543</v>
      </c>
      <c r="D33" s="200">
        <v>0</v>
      </c>
      <c r="E33" s="282">
        <v>64260</v>
      </c>
      <c r="F33" s="260"/>
      <c r="G33" s="261"/>
    </row>
    <row r="34" spans="1:7" x14ac:dyDescent="0.2">
      <c r="A34" s="281" t="s">
        <v>379</v>
      </c>
      <c r="B34" s="261"/>
      <c r="C34" s="177" t="s">
        <v>544</v>
      </c>
      <c r="D34" s="200">
        <v>0</v>
      </c>
      <c r="E34" s="282">
        <v>300</v>
      </c>
      <c r="F34" s="260"/>
      <c r="G34" s="261"/>
    </row>
    <row r="35" spans="1:7" x14ac:dyDescent="0.2">
      <c r="A35" s="281" t="s">
        <v>211</v>
      </c>
      <c r="B35" s="261"/>
      <c r="C35" s="177" t="s">
        <v>545</v>
      </c>
      <c r="D35" s="200">
        <v>0</v>
      </c>
      <c r="E35" s="282">
        <v>157497.41</v>
      </c>
      <c r="F35" s="260"/>
      <c r="G35" s="261"/>
    </row>
    <row r="36" spans="1:7" x14ac:dyDescent="0.2">
      <c r="A36" s="281" t="s">
        <v>72</v>
      </c>
      <c r="B36" s="261"/>
      <c r="C36" s="177" t="s">
        <v>546</v>
      </c>
      <c r="D36" s="200">
        <v>0</v>
      </c>
      <c r="E36" s="282">
        <v>380340</v>
      </c>
      <c r="F36" s="260"/>
      <c r="G36" s="261"/>
    </row>
    <row r="37" spans="1:7" x14ac:dyDescent="0.2">
      <c r="A37" s="281" t="s">
        <v>216</v>
      </c>
      <c r="B37" s="261"/>
      <c r="C37" s="177" t="s">
        <v>547</v>
      </c>
      <c r="D37" s="200">
        <v>0</v>
      </c>
      <c r="E37" s="282">
        <v>102000</v>
      </c>
      <c r="F37" s="260"/>
      <c r="G37" s="261"/>
    </row>
    <row r="38" spans="1:7" x14ac:dyDescent="0.2">
      <c r="A38" s="281" t="s">
        <v>212</v>
      </c>
      <c r="B38" s="261"/>
      <c r="C38" s="177" t="s">
        <v>548</v>
      </c>
      <c r="D38" s="200">
        <v>0</v>
      </c>
      <c r="E38" s="282">
        <v>32900</v>
      </c>
      <c r="F38" s="260"/>
      <c r="G38" s="261"/>
    </row>
    <row r="39" spans="1:7" x14ac:dyDescent="0.2">
      <c r="A39" s="281" t="s">
        <v>175</v>
      </c>
      <c r="B39" s="261"/>
      <c r="C39" s="177" t="s">
        <v>549</v>
      </c>
      <c r="D39" s="200">
        <v>0</v>
      </c>
      <c r="E39" s="282">
        <v>154511.97</v>
      </c>
      <c r="F39" s="260"/>
      <c r="G39" s="261"/>
    </row>
    <row r="40" spans="1:7" x14ac:dyDescent="0.2">
      <c r="A40" s="281" t="s">
        <v>213</v>
      </c>
      <c r="B40" s="261"/>
      <c r="C40" s="177" t="s">
        <v>550</v>
      </c>
      <c r="D40" s="200">
        <v>0</v>
      </c>
      <c r="E40" s="282">
        <v>4035000</v>
      </c>
      <c r="F40" s="260"/>
      <c r="G40" s="261"/>
    </row>
    <row r="41" spans="1:7" x14ac:dyDescent="0.2">
      <c r="A41" s="281" t="s">
        <v>551</v>
      </c>
      <c r="B41" s="261"/>
      <c r="C41" s="177" t="s">
        <v>552</v>
      </c>
      <c r="D41" s="200">
        <v>0</v>
      </c>
      <c r="E41" s="282">
        <v>1527605.78</v>
      </c>
      <c r="F41" s="260"/>
      <c r="G41" s="261"/>
    </row>
    <row r="42" spans="1:7" x14ac:dyDescent="0.2">
      <c r="A42" s="281" t="s">
        <v>388</v>
      </c>
      <c r="B42" s="261"/>
      <c r="C42" s="177" t="s">
        <v>553</v>
      </c>
      <c r="D42" s="200">
        <v>0</v>
      </c>
      <c r="E42" s="282">
        <v>86590.35</v>
      </c>
      <c r="F42" s="260"/>
      <c r="G42" s="261"/>
    </row>
    <row r="43" spans="1:7" x14ac:dyDescent="0.2">
      <c r="A43" s="281" t="s">
        <v>79</v>
      </c>
      <c r="B43" s="261"/>
      <c r="C43" s="177" t="s">
        <v>554</v>
      </c>
      <c r="D43" s="200">
        <v>0</v>
      </c>
      <c r="E43" s="282">
        <v>804305.97</v>
      </c>
      <c r="F43" s="260"/>
      <c r="G43" s="261"/>
    </row>
    <row r="44" spans="1:7" x14ac:dyDescent="0.2">
      <c r="A44" s="281" t="s">
        <v>81</v>
      </c>
      <c r="B44" s="261"/>
      <c r="C44" s="177" t="s">
        <v>555</v>
      </c>
      <c r="D44" s="200">
        <v>0</v>
      </c>
      <c r="E44" s="282">
        <v>1925762.14</v>
      </c>
      <c r="F44" s="260"/>
      <c r="G44" s="261"/>
    </row>
    <row r="45" spans="1:7" x14ac:dyDescent="0.2">
      <c r="A45" s="281" t="s">
        <v>98</v>
      </c>
      <c r="B45" s="261"/>
      <c r="C45" s="177" t="s">
        <v>556</v>
      </c>
      <c r="D45" s="200">
        <v>0</v>
      </c>
      <c r="E45" s="282">
        <v>543.20000000000005</v>
      </c>
      <c r="F45" s="260"/>
      <c r="G45" s="261"/>
    </row>
    <row r="46" spans="1:7" x14ac:dyDescent="0.2">
      <c r="A46" s="281" t="s">
        <v>82</v>
      </c>
      <c r="B46" s="261"/>
      <c r="C46" s="177" t="s">
        <v>557</v>
      </c>
      <c r="D46" s="200">
        <v>0</v>
      </c>
      <c r="E46" s="282">
        <v>40707.43</v>
      </c>
      <c r="F46" s="260"/>
      <c r="G46" s="261"/>
    </row>
    <row r="47" spans="1:7" x14ac:dyDescent="0.2">
      <c r="A47" s="281" t="s">
        <v>83</v>
      </c>
      <c r="B47" s="261"/>
      <c r="C47" s="177" t="s">
        <v>558</v>
      </c>
      <c r="D47" s="200">
        <v>0</v>
      </c>
      <c r="E47" s="282">
        <v>24225.86</v>
      </c>
      <c r="F47" s="260"/>
      <c r="G47" s="261"/>
    </row>
    <row r="48" spans="1:7" x14ac:dyDescent="0.2">
      <c r="A48" s="281" t="s">
        <v>90</v>
      </c>
      <c r="B48" s="261"/>
      <c r="C48" s="177" t="s">
        <v>559</v>
      </c>
      <c r="D48" s="200">
        <v>0</v>
      </c>
      <c r="E48" s="282">
        <v>496.13</v>
      </c>
      <c r="F48" s="260"/>
      <c r="G48" s="261"/>
    </row>
    <row r="49" spans="1:7" x14ac:dyDescent="0.2">
      <c r="A49" s="281" t="s">
        <v>214</v>
      </c>
      <c r="B49" s="261"/>
      <c r="C49" s="177" t="s">
        <v>560</v>
      </c>
      <c r="D49" s="200">
        <v>0</v>
      </c>
      <c r="E49" s="282">
        <v>178906</v>
      </c>
      <c r="F49" s="260"/>
      <c r="G49" s="261"/>
    </row>
    <row r="50" spans="1:7" x14ac:dyDescent="0.2">
      <c r="A50" s="281" t="s">
        <v>215</v>
      </c>
      <c r="B50" s="261"/>
      <c r="C50" s="177" t="s">
        <v>561</v>
      </c>
      <c r="D50" s="200">
        <v>0</v>
      </c>
      <c r="E50" s="282">
        <v>17952428</v>
      </c>
      <c r="F50" s="260"/>
      <c r="G50" s="261"/>
    </row>
    <row r="51" spans="1:7" x14ac:dyDescent="0.2">
      <c r="A51" s="281" t="s">
        <v>2</v>
      </c>
      <c r="B51" s="261"/>
      <c r="C51" s="177" t="s">
        <v>562</v>
      </c>
      <c r="D51" s="200">
        <v>5781371</v>
      </c>
      <c r="E51" s="282">
        <v>0</v>
      </c>
      <c r="F51" s="260"/>
      <c r="G51" s="261"/>
    </row>
    <row r="52" spans="1:7" x14ac:dyDescent="0.2">
      <c r="A52" s="281" t="s">
        <v>48</v>
      </c>
      <c r="B52" s="261"/>
      <c r="C52" s="177" t="s">
        <v>563</v>
      </c>
      <c r="D52" s="200">
        <v>1197420</v>
      </c>
      <c r="E52" s="282">
        <v>0</v>
      </c>
      <c r="F52" s="260"/>
      <c r="G52" s="261"/>
    </row>
    <row r="53" spans="1:7" x14ac:dyDescent="0.2">
      <c r="A53" s="281" t="s">
        <v>49</v>
      </c>
      <c r="B53" s="261"/>
      <c r="C53" s="177" t="s">
        <v>564</v>
      </c>
      <c r="D53" s="200">
        <v>4986373</v>
      </c>
      <c r="E53" s="282">
        <v>0</v>
      </c>
      <c r="F53" s="260"/>
      <c r="G53" s="261"/>
    </row>
    <row r="54" spans="1:7" x14ac:dyDescent="0.2">
      <c r="A54" s="281" t="s">
        <v>3</v>
      </c>
      <c r="B54" s="261"/>
      <c r="C54" s="177" t="s">
        <v>565</v>
      </c>
      <c r="D54" s="200">
        <v>145050</v>
      </c>
      <c r="E54" s="282">
        <v>0</v>
      </c>
      <c r="F54" s="260"/>
      <c r="G54" s="261"/>
    </row>
    <row r="55" spans="1:7" x14ac:dyDescent="0.2">
      <c r="A55" s="281" t="s">
        <v>4</v>
      </c>
      <c r="B55" s="261"/>
      <c r="C55" s="177" t="s">
        <v>566</v>
      </c>
      <c r="D55" s="200">
        <v>1923737</v>
      </c>
      <c r="E55" s="282">
        <v>0</v>
      </c>
      <c r="F55" s="260"/>
      <c r="G55" s="261"/>
    </row>
    <row r="56" spans="1:7" x14ac:dyDescent="0.2">
      <c r="A56" s="281" t="s">
        <v>5</v>
      </c>
      <c r="B56" s="261"/>
      <c r="C56" s="177" t="s">
        <v>567</v>
      </c>
      <c r="D56" s="200">
        <v>1500857.8</v>
      </c>
      <c r="E56" s="282">
        <v>0</v>
      </c>
      <c r="F56" s="260"/>
      <c r="G56" s="261"/>
    </row>
    <row r="57" spans="1:7" x14ac:dyDescent="0.2">
      <c r="A57" s="281" t="s">
        <v>6</v>
      </c>
      <c r="B57" s="261"/>
      <c r="C57" s="177" t="s">
        <v>568</v>
      </c>
      <c r="D57" s="200">
        <v>704402.8</v>
      </c>
      <c r="E57" s="282">
        <v>0</v>
      </c>
      <c r="F57" s="260"/>
      <c r="G57" s="261"/>
    </row>
    <row r="58" spans="1:7" x14ac:dyDescent="0.2">
      <c r="A58" s="281" t="s">
        <v>8</v>
      </c>
      <c r="B58" s="261"/>
      <c r="C58" s="177" t="s">
        <v>569</v>
      </c>
      <c r="D58" s="200">
        <v>449708.27</v>
      </c>
      <c r="E58" s="282">
        <v>0</v>
      </c>
      <c r="F58" s="260"/>
      <c r="G58" s="261"/>
    </row>
    <row r="59" spans="1:7" x14ac:dyDescent="0.2">
      <c r="A59" s="281" t="s">
        <v>31</v>
      </c>
      <c r="B59" s="261"/>
      <c r="C59" s="177" t="s">
        <v>570</v>
      </c>
      <c r="D59" s="200">
        <v>208000</v>
      </c>
      <c r="E59" s="282">
        <v>0</v>
      </c>
      <c r="F59" s="260"/>
      <c r="G59" s="261"/>
    </row>
    <row r="60" spans="1:7" x14ac:dyDescent="0.2">
      <c r="A60" s="281" t="s">
        <v>7</v>
      </c>
      <c r="B60" s="261"/>
      <c r="C60" s="177" t="s">
        <v>571</v>
      </c>
      <c r="D60" s="200">
        <v>1280000</v>
      </c>
      <c r="E60" s="282">
        <v>0</v>
      </c>
      <c r="F60" s="260"/>
      <c r="G60" s="261"/>
    </row>
    <row r="61" spans="1:7" x14ac:dyDescent="0.2">
      <c r="A61" s="283" t="s">
        <v>29</v>
      </c>
      <c r="B61" s="272"/>
      <c r="C61" s="273"/>
      <c r="D61" s="201">
        <v>45521137.740000002</v>
      </c>
      <c r="E61" s="284">
        <v>45521137.740000002</v>
      </c>
      <c r="F61" s="260"/>
      <c r="G61" s="261"/>
    </row>
    <row r="62" spans="1:7" ht="0" hidden="1" customHeight="1" x14ac:dyDescent="0.2"/>
    <row r="66" spans="1:7" s="225" customFormat="1" x14ac:dyDescent="0.2">
      <c r="A66" s="244" t="s">
        <v>753</v>
      </c>
      <c r="B66" s="244"/>
      <c r="C66" s="244"/>
      <c r="D66" s="245"/>
      <c r="E66" s="246"/>
      <c r="F66" s="244"/>
      <c r="G66" s="244"/>
    </row>
    <row r="67" spans="1:7" s="225" customFormat="1" x14ac:dyDescent="0.2">
      <c r="A67" s="247" t="s">
        <v>754</v>
      </c>
      <c r="B67" s="248"/>
      <c r="C67" s="248"/>
      <c r="D67" s="245"/>
      <c r="E67" s="246"/>
      <c r="F67" s="248"/>
      <c r="G67" s="248"/>
    </row>
    <row r="68" spans="1:7" s="225" customFormat="1" x14ac:dyDescent="0.2">
      <c r="A68" s="249" t="s">
        <v>755</v>
      </c>
      <c r="B68" s="250"/>
      <c r="C68" s="250"/>
      <c r="D68" s="251"/>
      <c r="E68" s="246"/>
      <c r="F68" s="248"/>
      <c r="G68" s="250"/>
    </row>
  </sheetData>
  <mergeCells count="118">
    <mergeCell ref="A51:B51"/>
    <mergeCell ref="E51:G51"/>
    <mergeCell ref="A52:B52"/>
    <mergeCell ref="E52:G52"/>
    <mergeCell ref="A53:B53"/>
    <mergeCell ref="E53:G53"/>
    <mergeCell ref="E54:G54"/>
    <mergeCell ref="A1:F1"/>
    <mergeCell ref="A47:B47"/>
    <mergeCell ref="A48:B48"/>
    <mergeCell ref="E48:G48"/>
    <mergeCell ref="A49:B49"/>
    <mergeCell ref="E49:G49"/>
    <mergeCell ref="A50:B50"/>
    <mergeCell ref="E50:G50"/>
    <mergeCell ref="A9:B9"/>
    <mergeCell ref="E9:G9"/>
    <mergeCell ref="A10:B10"/>
    <mergeCell ref="E10:G10"/>
    <mergeCell ref="A5:B5"/>
    <mergeCell ref="E5:G5"/>
    <mergeCell ref="A6:B6"/>
    <mergeCell ref="E6:G6"/>
    <mergeCell ref="A7:B7"/>
    <mergeCell ref="E7:G7"/>
    <mergeCell ref="A8:B8"/>
    <mergeCell ref="E8:G8"/>
    <mergeCell ref="A13:B13"/>
    <mergeCell ref="A14:B14"/>
    <mergeCell ref="E14:G14"/>
    <mergeCell ref="A15:B15"/>
    <mergeCell ref="E15:G15"/>
    <mergeCell ref="A11:B11"/>
    <mergeCell ref="E11:G11"/>
    <mergeCell ref="A12:B12"/>
    <mergeCell ref="E12:G12"/>
    <mergeCell ref="E13:G13"/>
    <mergeCell ref="A21:B21"/>
    <mergeCell ref="E21:G21"/>
    <mergeCell ref="A22:B22"/>
    <mergeCell ref="E22:G22"/>
    <mergeCell ref="E23:G23"/>
    <mergeCell ref="A23:B23"/>
    <mergeCell ref="A16:B16"/>
    <mergeCell ref="E16:G16"/>
    <mergeCell ref="A17:B17"/>
    <mergeCell ref="E17:G17"/>
    <mergeCell ref="A18:B18"/>
    <mergeCell ref="E18:G18"/>
    <mergeCell ref="A19:B19"/>
    <mergeCell ref="E19:G19"/>
    <mergeCell ref="A20:B20"/>
    <mergeCell ref="E20:G20"/>
    <mergeCell ref="A24:B24"/>
    <mergeCell ref="E24:G24"/>
    <mergeCell ref="A25:B25"/>
    <mergeCell ref="E25:G25"/>
    <mergeCell ref="A26:B26"/>
    <mergeCell ref="E26:G26"/>
    <mergeCell ref="A27:B27"/>
    <mergeCell ref="E27:G27"/>
    <mergeCell ref="A28:B28"/>
    <mergeCell ref="E28:G28"/>
    <mergeCell ref="A33:B33"/>
    <mergeCell ref="A34:B34"/>
    <mergeCell ref="E34:G34"/>
    <mergeCell ref="A35:B35"/>
    <mergeCell ref="E35:G35"/>
    <mergeCell ref="A29:B29"/>
    <mergeCell ref="E29:G29"/>
    <mergeCell ref="A30:B30"/>
    <mergeCell ref="E30:G30"/>
    <mergeCell ref="A31:B31"/>
    <mergeCell ref="E31:G31"/>
    <mergeCell ref="A32:B32"/>
    <mergeCell ref="E32:G32"/>
    <mergeCell ref="E33:G33"/>
    <mergeCell ref="E42:G42"/>
    <mergeCell ref="A43:B43"/>
    <mergeCell ref="E43:G43"/>
    <mergeCell ref="A44:B44"/>
    <mergeCell ref="E44:G44"/>
    <mergeCell ref="A45:B45"/>
    <mergeCell ref="E45:G45"/>
    <mergeCell ref="A36:B36"/>
    <mergeCell ref="E36:G36"/>
    <mergeCell ref="A37:B37"/>
    <mergeCell ref="E37:G37"/>
    <mergeCell ref="A38:B38"/>
    <mergeCell ref="E38:G38"/>
    <mergeCell ref="A39:B39"/>
    <mergeCell ref="E39:G39"/>
    <mergeCell ref="A40:B40"/>
    <mergeCell ref="E40:G40"/>
    <mergeCell ref="A58:B58"/>
    <mergeCell ref="E58:G58"/>
    <mergeCell ref="A59:B59"/>
    <mergeCell ref="E59:G59"/>
    <mergeCell ref="A60:B60"/>
    <mergeCell ref="E60:G60"/>
    <mergeCell ref="A61:C61"/>
    <mergeCell ref="E61:G61"/>
    <mergeCell ref="A2:F2"/>
    <mergeCell ref="A3:F3"/>
    <mergeCell ref="A4:F4"/>
    <mergeCell ref="A54:B54"/>
    <mergeCell ref="A55:B55"/>
    <mergeCell ref="E55:G55"/>
    <mergeCell ref="A56:B56"/>
    <mergeCell ref="E56:G56"/>
    <mergeCell ref="A57:B57"/>
    <mergeCell ref="E57:G57"/>
    <mergeCell ref="A46:B46"/>
    <mergeCell ref="E46:G46"/>
    <mergeCell ref="E47:G47"/>
    <mergeCell ref="A41:B41"/>
    <mergeCell ref="E41:G41"/>
    <mergeCell ref="A42:B42"/>
  </mergeCells>
  <pageMargins left="0.39370078740157483" right="0.23622047244094491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workbookViewId="0">
      <selection activeCell="B12" sqref="B12"/>
    </sheetView>
  </sheetViews>
  <sheetFormatPr defaultColWidth="9.140625" defaultRowHeight="21" x14ac:dyDescent="0.45"/>
  <cols>
    <col min="1" max="1" width="9.140625" style="44"/>
    <col min="2" max="2" width="34.28515625" style="44" customWidth="1"/>
    <col min="3" max="3" width="11.5703125" style="47" customWidth="1"/>
    <col min="4" max="5" width="12.85546875" style="44" bestFit="1" customWidth="1"/>
    <col min="6" max="6" width="7.7109375" style="44" customWidth="1"/>
    <col min="7" max="7" width="13.140625" style="44" customWidth="1"/>
    <col min="8" max="8" width="9.140625" style="44"/>
    <col min="9" max="9" width="12" style="44" bestFit="1" customWidth="1"/>
    <col min="10" max="257" width="9.140625" style="44"/>
    <col min="258" max="258" width="34.28515625" style="44" customWidth="1"/>
    <col min="259" max="259" width="11.5703125" style="44" customWidth="1"/>
    <col min="260" max="261" width="12.85546875" style="44" bestFit="1" customWidth="1"/>
    <col min="262" max="262" width="7.7109375" style="44" customWidth="1"/>
    <col min="263" max="263" width="13.140625" style="44" customWidth="1"/>
    <col min="264" max="264" width="9.140625" style="44"/>
    <col min="265" max="265" width="12" style="44" bestFit="1" customWidth="1"/>
    <col min="266" max="513" width="9.140625" style="44"/>
    <col min="514" max="514" width="34.28515625" style="44" customWidth="1"/>
    <col min="515" max="515" width="11.5703125" style="44" customWidth="1"/>
    <col min="516" max="517" width="12.85546875" style="44" bestFit="1" customWidth="1"/>
    <col min="518" max="518" width="7.7109375" style="44" customWidth="1"/>
    <col min="519" max="519" width="13.140625" style="44" customWidth="1"/>
    <col min="520" max="520" width="9.140625" style="44"/>
    <col min="521" max="521" width="12" style="44" bestFit="1" customWidth="1"/>
    <col min="522" max="769" width="9.140625" style="44"/>
    <col min="770" max="770" width="34.28515625" style="44" customWidth="1"/>
    <col min="771" max="771" width="11.5703125" style="44" customWidth="1"/>
    <col min="772" max="773" width="12.85546875" style="44" bestFit="1" customWidth="1"/>
    <col min="774" max="774" width="7.7109375" style="44" customWidth="1"/>
    <col min="775" max="775" width="13.140625" style="44" customWidth="1"/>
    <col min="776" max="776" width="9.140625" style="44"/>
    <col min="777" max="777" width="12" style="44" bestFit="1" customWidth="1"/>
    <col min="778" max="1025" width="9.140625" style="44"/>
    <col min="1026" max="1026" width="34.28515625" style="44" customWidth="1"/>
    <col min="1027" max="1027" width="11.5703125" style="44" customWidth="1"/>
    <col min="1028" max="1029" width="12.85546875" style="44" bestFit="1" customWidth="1"/>
    <col min="1030" max="1030" width="7.7109375" style="44" customWidth="1"/>
    <col min="1031" max="1031" width="13.140625" style="44" customWidth="1"/>
    <col min="1032" max="1032" width="9.140625" style="44"/>
    <col min="1033" max="1033" width="12" style="44" bestFit="1" customWidth="1"/>
    <col min="1034" max="1281" width="9.140625" style="44"/>
    <col min="1282" max="1282" width="34.28515625" style="44" customWidth="1"/>
    <col min="1283" max="1283" width="11.5703125" style="44" customWidth="1"/>
    <col min="1284" max="1285" width="12.85546875" style="44" bestFit="1" customWidth="1"/>
    <col min="1286" max="1286" width="7.7109375" style="44" customWidth="1"/>
    <col min="1287" max="1287" width="13.140625" style="44" customWidth="1"/>
    <col min="1288" max="1288" width="9.140625" style="44"/>
    <col min="1289" max="1289" width="12" style="44" bestFit="1" customWidth="1"/>
    <col min="1290" max="1537" width="9.140625" style="44"/>
    <col min="1538" max="1538" width="34.28515625" style="44" customWidth="1"/>
    <col min="1539" max="1539" width="11.5703125" style="44" customWidth="1"/>
    <col min="1540" max="1541" width="12.85546875" style="44" bestFit="1" customWidth="1"/>
    <col min="1542" max="1542" width="7.7109375" style="44" customWidth="1"/>
    <col min="1543" max="1543" width="13.140625" style="44" customWidth="1"/>
    <col min="1544" max="1544" width="9.140625" style="44"/>
    <col min="1545" max="1545" width="12" style="44" bestFit="1" customWidth="1"/>
    <col min="1546" max="1793" width="9.140625" style="44"/>
    <col min="1794" max="1794" width="34.28515625" style="44" customWidth="1"/>
    <col min="1795" max="1795" width="11.5703125" style="44" customWidth="1"/>
    <col min="1796" max="1797" width="12.85546875" style="44" bestFit="1" customWidth="1"/>
    <col min="1798" max="1798" width="7.7109375" style="44" customWidth="1"/>
    <col min="1799" max="1799" width="13.140625" style="44" customWidth="1"/>
    <col min="1800" max="1800" width="9.140625" style="44"/>
    <col min="1801" max="1801" width="12" style="44" bestFit="1" customWidth="1"/>
    <col min="1802" max="2049" width="9.140625" style="44"/>
    <col min="2050" max="2050" width="34.28515625" style="44" customWidth="1"/>
    <col min="2051" max="2051" width="11.5703125" style="44" customWidth="1"/>
    <col min="2052" max="2053" width="12.85546875" style="44" bestFit="1" customWidth="1"/>
    <col min="2054" max="2054" width="7.7109375" style="44" customWidth="1"/>
    <col min="2055" max="2055" width="13.140625" style="44" customWidth="1"/>
    <col min="2056" max="2056" width="9.140625" style="44"/>
    <col min="2057" max="2057" width="12" style="44" bestFit="1" customWidth="1"/>
    <col min="2058" max="2305" width="9.140625" style="44"/>
    <col min="2306" max="2306" width="34.28515625" style="44" customWidth="1"/>
    <col min="2307" max="2307" width="11.5703125" style="44" customWidth="1"/>
    <col min="2308" max="2309" width="12.85546875" style="44" bestFit="1" customWidth="1"/>
    <col min="2310" max="2310" width="7.7109375" style="44" customWidth="1"/>
    <col min="2311" max="2311" width="13.140625" style="44" customWidth="1"/>
    <col min="2312" max="2312" width="9.140625" style="44"/>
    <col min="2313" max="2313" width="12" style="44" bestFit="1" customWidth="1"/>
    <col min="2314" max="2561" width="9.140625" style="44"/>
    <col min="2562" max="2562" width="34.28515625" style="44" customWidth="1"/>
    <col min="2563" max="2563" width="11.5703125" style="44" customWidth="1"/>
    <col min="2564" max="2565" width="12.85546875" style="44" bestFit="1" customWidth="1"/>
    <col min="2566" max="2566" width="7.7109375" style="44" customWidth="1"/>
    <col min="2567" max="2567" width="13.140625" style="44" customWidth="1"/>
    <col min="2568" max="2568" width="9.140625" style="44"/>
    <col min="2569" max="2569" width="12" style="44" bestFit="1" customWidth="1"/>
    <col min="2570" max="2817" width="9.140625" style="44"/>
    <col min="2818" max="2818" width="34.28515625" style="44" customWidth="1"/>
    <col min="2819" max="2819" width="11.5703125" style="44" customWidth="1"/>
    <col min="2820" max="2821" width="12.85546875" style="44" bestFit="1" customWidth="1"/>
    <col min="2822" max="2822" width="7.7109375" style="44" customWidth="1"/>
    <col min="2823" max="2823" width="13.140625" style="44" customWidth="1"/>
    <col min="2824" max="2824" width="9.140625" style="44"/>
    <col min="2825" max="2825" width="12" style="44" bestFit="1" customWidth="1"/>
    <col min="2826" max="3073" width="9.140625" style="44"/>
    <col min="3074" max="3074" width="34.28515625" style="44" customWidth="1"/>
    <col min="3075" max="3075" width="11.5703125" style="44" customWidth="1"/>
    <col min="3076" max="3077" width="12.85546875" style="44" bestFit="1" customWidth="1"/>
    <col min="3078" max="3078" width="7.7109375" style="44" customWidth="1"/>
    <col min="3079" max="3079" width="13.140625" style="44" customWidth="1"/>
    <col min="3080" max="3080" width="9.140625" style="44"/>
    <col min="3081" max="3081" width="12" style="44" bestFit="1" customWidth="1"/>
    <col min="3082" max="3329" width="9.140625" style="44"/>
    <col min="3330" max="3330" width="34.28515625" style="44" customWidth="1"/>
    <col min="3331" max="3331" width="11.5703125" style="44" customWidth="1"/>
    <col min="3332" max="3333" width="12.85546875" style="44" bestFit="1" customWidth="1"/>
    <col min="3334" max="3334" width="7.7109375" style="44" customWidth="1"/>
    <col min="3335" max="3335" width="13.140625" style="44" customWidth="1"/>
    <col min="3336" max="3336" width="9.140625" style="44"/>
    <col min="3337" max="3337" width="12" style="44" bestFit="1" customWidth="1"/>
    <col min="3338" max="3585" width="9.140625" style="44"/>
    <col min="3586" max="3586" width="34.28515625" style="44" customWidth="1"/>
    <col min="3587" max="3587" width="11.5703125" style="44" customWidth="1"/>
    <col min="3588" max="3589" width="12.85546875" style="44" bestFit="1" customWidth="1"/>
    <col min="3590" max="3590" width="7.7109375" style="44" customWidth="1"/>
    <col min="3591" max="3591" width="13.140625" style="44" customWidth="1"/>
    <col min="3592" max="3592" width="9.140625" style="44"/>
    <col min="3593" max="3593" width="12" style="44" bestFit="1" customWidth="1"/>
    <col min="3594" max="3841" width="9.140625" style="44"/>
    <col min="3842" max="3842" width="34.28515625" style="44" customWidth="1"/>
    <col min="3843" max="3843" width="11.5703125" style="44" customWidth="1"/>
    <col min="3844" max="3845" width="12.85546875" style="44" bestFit="1" customWidth="1"/>
    <col min="3846" max="3846" width="7.7109375" style="44" customWidth="1"/>
    <col min="3847" max="3847" width="13.140625" style="44" customWidth="1"/>
    <col min="3848" max="3848" width="9.140625" style="44"/>
    <col min="3849" max="3849" width="12" style="44" bestFit="1" customWidth="1"/>
    <col min="3850" max="4097" width="9.140625" style="44"/>
    <col min="4098" max="4098" width="34.28515625" style="44" customWidth="1"/>
    <col min="4099" max="4099" width="11.5703125" style="44" customWidth="1"/>
    <col min="4100" max="4101" width="12.85546875" style="44" bestFit="1" customWidth="1"/>
    <col min="4102" max="4102" width="7.7109375" style="44" customWidth="1"/>
    <col min="4103" max="4103" width="13.140625" style="44" customWidth="1"/>
    <col min="4104" max="4104" width="9.140625" style="44"/>
    <col min="4105" max="4105" width="12" style="44" bestFit="1" customWidth="1"/>
    <col min="4106" max="4353" width="9.140625" style="44"/>
    <col min="4354" max="4354" width="34.28515625" style="44" customWidth="1"/>
    <col min="4355" max="4355" width="11.5703125" style="44" customWidth="1"/>
    <col min="4356" max="4357" width="12.85546875" style="44" bestFit="1" customWidth="1"/>
    <col min="4358" max="4358" width="7.7109375" style="44" customWidth="1"/>
    <col min="4359" max="4359" width="13.140625" style="44" customWidth="1"/>
    <col min="4360" max="4360" width="9.140625" style="44"/>
    <col min="4361" max="4361" width="12" style="44" bestFit="1" customWidth="1"/>
    <col min="4362" max="4609" width="9.140625" style="44"/>
    <col min="4610" max="4610" width="34.28515625" style="44" customWidth="1"/>
    <col min="4611" max="4611" width="11.5703125" style="44" customWidth="1"/>
    <col min="4612" max="4613" width="12.85546875" style="44" bestFit="1" customWidth="1"/>
    <col min="4614" max="4614" width="7.7109375" style="44" customWidth="1"/>
    <col min="4615" max="4615" width="13.140625" style="44" customWidth="1"/>
    <col min="4616" max="4616" width="9.140625" style="44"/>
    <col min="4617" max="4617" width="12" style="44" bestFit="1" customWidth="1"/>
    <col min="4618" max="4865" width="9.140625" style="44"/>
    <col min="4866" max="4866" width="34.28515625" style="44" customWidth="1"/>
    <col min="4867" max="4867" width="11.5703125" style="44" customWidth="1"/>
    <col min="4868" max="4869" width="12.85546875" style="44" bestFit="1" customWidth="1"/>
    <col min="4870" max="4870" width="7.7109375" style="44" customWidth="1"/>
    <col min="4871" max="4871" width="13.140625" style="44" customWidth="1"/>
    <col min="4872" max="4872" width="9.140625" style="44"/>
    <col min="4873" max="4873" width="12" style="44" bestFit="1" customWidth="1"/>
    <col min="4874" max="5121" width="9.140625" style="44"/>
    <col min="5122" max="5122" width="34.28515625" style="44" customWidth="1"/>
    <col min="5123" max="5123" width="11.5703125" style="44" customWidth="1"/>
    <col min="5124" max="5125" width="12.85546875" style="44" bestFit="1" customWidth="1"/>
    <col min="5126" max="5126" width="7.7109375" style="44" customWidth="1"/>
    <col min="5127" max="5127" width="13.140625" style="44" customWidth="1"/>
    <col min="5128" max="5128" width="9.140625" style="44"/>
    <col min="5129" max="5129" width="12" style="44" bestFit="1" customWidth="1"/>
    <col min="5130" max="5377" width="9.140625" style="44"/>
    <col min="5378" max="5378" width="34.28515625" style="44" customWidth="1"/>
    <col min="5379" max="5379" width="11.5703125" style="44" customWidth="1"/>
    <col min="5380" max="5381" width="12.85546875" style="44" bestFit="1" customWidth="1"/>
    <col min="5382" max="5382" width="7.7109375" style="44" customWidth="1"/>
    <col min="5383" max="5383" width="13.140625" style="44" customWidth="1"/>
    <col min="5384" max="5384" width="9.140625" style="44"/>
    <col min="5385" max="5385" width="12" style="44" bestFit="1" customWidth="1"/>
    <col min="5386" max="5633" width="9.140625" style="44"/>
    <col min="5634" max="5634" width="34.28515625" style="44" customWidth="1"/>
    <col min="5635" max="5635" width="11.5703125" style="44" customWidth="1"/>
    <col min="5636" max="5637" width="12.85546875" style="44" bestFit="1" customWidth="1"/>
    <col min="5638" max="5638" width="7.7109375" style="44" customWidth="1"/>
    <col min="5639" max="5639" width="13.140625" style="44" customWidth="1"/>
    <col min="5640" max="5640" width="9.140625" style="44"/>
    <col min="5641" max="5641" width="12" style="44" bestFit="1" customWidth="1"/>
    <col min="5642" max="5889" width="9.140625" style="44"/>
    <col min="5890" max="5890" width="34.28515625" style="44" customWidth="1"/>
    <col min="5891" max="5891" width="11.5703125" style="44" customWidth="1"/>
    <col min="5892" max="5893" width="12.85546875" style="44" bestFit="1" customWidth="1"/>
    <col min="5894" max="5894" width="7.7109375" style="44" customWidth="1"/>
    <col min="5895" max="5895" width="13.140625" style="44" customWidth="1"/>
    <col min="5896" max="5896" width="9.140625" style="44"/>
    <col min="5897" max="5897" width="12" style="44" bestFit="1" customWidth="1"/>
    <col min="5898" max="6145" width="9.140625" style="44"/>
    <col min="6146" max="6146" width="34.28515625" style="44" customWidth="1"/>
    <col min="6147" max="6147" width="11.5703125" style="44" customWidth="1"/>
    <col min="6148" max="6149" width="12.85546875" style="44" bestFit="1" customWidth="1"/>
    <col min="6150" max="6150" width="7.7109375" style="44" customWidth="1"/>
    <col min="6151" max="6151" width="13.140625" style="44" customWidth="1"/>
    <col min="6152" max="6152" width="9.140625" style="44"/>
    <col min="6153" max="6153" width="12" style="44" bestFit="1" customWidth="1"/>
    <col min="6154" max="6401" width="9.140625" style="44"/>
    <col min="6402" max="6402" width="34.28515625" style="44" customWidth="1"/>
    <col min="6403" max="6403" width="11.5703125" style="44" customWidth="1"/>
    <col min="6404" max="6405" width="12.85546875" style="44" bestFit="1" customWidth="1"/>
    <col min="6406" max="6406" width="7.7109375" style="44" customWidth="1"/>
    <col min="6407" max="6407" width="13.140625" style="44" customWidth="1"/>
    <col min="6408" max="6408" width="9.140625" style="44"/>
    <col min="6409" max="6409" width="12" style="44" bestFit="1" customWidth="1"/>
    <col min="6410" max="6657" width="9.140625" style="44"/>
    <col min="6658" max="6658" width="34.28515625" style="44" customWidth="1"/>
    <col min="6659" max="6659" width="11.5703125" style="44" customWidth="1"/>
    <col min="6660" max="6661" width="12.85546875" style="44" bestFit="1" customWidth="1"/>
    <col min="6662" max="6662" width="7.7109375" style="44" customWidth="1"/>
    <col min="6663" max="6663" width="13.140625" style="44" customWidth="1"/>
    <col min="6664" max="6664" width="9.140625" style="44"/>
    <col min="6665" max="6665" width="12" style="44" bestFit="1" customWidth="1"/>
    <col min="6666" max="6913" width="9.140625" style="44"/>
    <col min="6914" max="6914" width="34.28515625" style="44" customWidth="1"/>
    <col min="6915" max="6915" width="11.5703125" style="44" customWidth="1"/>
    <col min="6916" max="6917" width="12.85546875" style="44" bestFit="1" customWidth="1"/>
    <col min="6918" max="6918" width="7.7109375" style="44" customWidth="1"/>
    <col min="6919" max="6919" width="13.140625" style="44" customWidth="1"/>
    <col min="6920" max="6920" width="9.140625" style="44"/>
    <col min="6921" max="6921" width="12" style="44" bestFit="1" customWidth="1"/>
    <col min="6922" max="7169" width="9.140625" style="44"/>
    <col min="7170" max="7170" width="34.28515625" style="44" customWidth="1"/>
    <col min="7171" max="7171" width="11.5703125" style="44" customWidth="1"/>
    <col min="7172" max="7173" width="12.85546875" style="44" bestFit="1" customWidth="1"/>
    <col min="7174" max="7174" width="7.7109375" style="44" customWidth="1"/>
    <col min="7175" max="7175" width="13.140625" style="44" customWidth="1"/>
    <col min="7176" max="7176" width="9.140625" style="44"/>
    <col min="7177" max="7177" width="12" style="44" bestFit="1" customWidth="1"/>
    <col min="7178" max="7425" width="9.140625" style="44"/>
    <col min="7426" max="7426" width="34.28515625" style="44" customWidth="1"/>
    <col min="7427" max="7427" width="11.5703125" style="44" customWidth="1"/>
    <col min="7428" max="7429" width="12.85546875" style="44" bestFit="1" customWidth="1"/>
    <col min="7430" max="7430" width="7.7109375" style="44" customWidth="1"/>
    <col min="7431" max="7431" width="13.140625" style="44" customWidth="1"/>
    <col min="7432" max="7432" width="9.140625" style="44"/>
    <col min="7433" max="7433" width="12" style="44" bestFit="1" customWidth="1"/>
    <col min="7434" max="7681" width="9.140625" style="44"/>
    <col min="7682" max="7682" width="34.28515625" style="44" customWidth="1"/>
    <col min="7683" max="7683" width="11.5703125" style="44" customWidth="1"/>
    <col min="7684" max="7685" width="12.85546875" style="44" bestFit="1" customWidth="1"/>
    <col min="7686" max="7686" width="7.7109375" style="44" customWidth="1"/>
    <col min="7687" max="7687" width="13.140625" style="44" customWidth="1"/>
    <col min="7688" max="7688" width="9.140625" style="44"/>
    <col min="7689" max="7689" width="12" style="44" bestFit="1" customWidth="1"/>
    <col min="7690" max="7937" width="9.140625" style="44"/>
    <col min="7938" max="7938" width="34.28515625" style="44" customWidth="1"/>
    <col min="7939" max="7939" width="11.5703125" style="44" customWidth="1"/>
    <col min="7940" max="7941" width="12.85546875" style="44" bestFit="1" customWidth="1"/>
    <col min="7942" max="7942" width="7.7109375" style="44" customWidth="1"/>
    <col min="7943" max="7943" width="13.140625" style="44" customWidth="1"/>
    <col min="7944" max="7944" width="9.140625" style="44"/>
    <col min="7945" max="7945" width="12" style="44" bestFit="1" customWidth="1"/>
    <col min="7946" max="8193" width="9.140625" style="44"/>
    <col min="8194" max="8194" width="34.28515625" style="44" customWidth="1"/>
    <col min="8195" max="8195" width="11.5703125" style="44" customWidth="1"/>
    <col min="8196" max="8197" width="12.85546875" style="44" bestFit="1" customWidth="1"/>
    <col min="8198" max="8198" width="7.7109375" style="44" customWidth="1"/>
    <col min="8199" max="8199" width="13.140625" style="44" customWidth="1"/>
    <col min="8200" max="8200" width="9.140625" style="44"/>
    <col min="8201" max="8201" width="12" style="44" bestFit="1" customWidth="1"/>
    <col min="8202" max="8449" width="9.140625" style="44"/>
    <col min="8450" max="8450" width="34.28515625" style="44" customWidth="1"/>
    <col min="8451" max="8451" width="11.5703125" style="44" customWidth="1"/>
    <col min="8452" max="8453" width="12.85546875" style="44" bestFit="1" customWidth="1"/>
    <col min="8454" max="8454" width="7.7109375" style="44" customWidth="1"/>
    <col min="8455" max="8455" width="13.140625" style="44" customWidth="1"/>
    <col min="8456" max="8456" width="9.140625" style="44"/>
    <col min="8457" max="8457" width="12" style="44" bestFit="1" customWidth="1"/>
    <col min="8458" max="8705" width="9.140625" style="44"/>
    <col min="8706" max="8706" width="34.28515625" style="44" customWidth="1"/>
    <col min="8707" max="8707" width="11.5703125" style="44" customWidth="1"/>
    <col min="8708" max="8709" width="12.85546875" style="44" bestFit="1" customWidth="1"/>
    <col min="8710" max="8710" width="7.7109375" style="44" customWidth="1"/>
    <col min="8711" max="8711" width="13.140625" style="44" customWidth="1"/>
    <col min="8712" max="8712" width="9.140625" style="44"/>
    <col min="8713" max="8713" width="12" style="44" bestFit="1" customWidth="1"/>
    <col min="8714" max="8961" width="9.140625" style="44"/>
    <col min="8962" max="8962" width="34.28515625" style="44" customWidth="1"/>
    <col min="8963" max="8963" width="11.5703125" style="44" customWidth="1"/>
    <col min="8964" max="8965" width="12.85546875" style="44" bestFit="1" customWidth="1"/>
    <col min="8966" max="8966" width="7.7109375" style="44" customWidth="1"/>
    <col min="8967" max="8967" width="13.140625" style="44" customWidth="1"/>
    <col min="8968" max="8968" width="9.140625" style="44"/>
    <col min="8969" max="8969" width="12" style="44" bestFit="1" customWidth="1"/>
    <col min="8970" max="9217" width="9.140625" style="44"/>
    <col min="9218" max="9218" width="34.28515625" style="44" customWidth="1"/>
    <col min="9219" max="9219" width="11.5703125" style="44" customWidth="1"/>
    <col min="9220" max="9221" width="12.85546875" style="44" bestFit="1" customWidth="1"/>
    <col min="9222" max="9222" width="7.7109375" style="44" customWidth="1"/>
    <col min="9223" max="9223" width="13.140625" style="44" customWidth="1"/>
    <col min="9224" max="9224" width="9.140625" style="44"/>
    <col min="9225" max="9225" width="12" style="44" bestFit="1" customWidth="1"/>
    <col min="9226" max="9473" width="9.140625" style="44"/>
    <col min="9474" max="9474" width="34.28515625" style="44" customWidth="1"/>
    <col min="9475" max="9475" width="11.5703125" style="44" customWidth="1"/>
    <col min="9476" max="9477" width="12.85546875" style="44" bestFit="1" customWidth="1"/>
    <col min="9478" max="9478" width="7.7109375" style="44" customWidth="1"/>
    <col min="9479" max="9479" width="13.140625" style="44" customWidth="1"/>
    <col min="9480" max="9480" width="9.140625" style="44"/>
    <col min="9481" max="9481" width="12" style="44" bestFit="1" customWidth="1"/>
    <col min="9482" max="9729" width="9.140625" style="44"/>
    <col min="9730" max="9730" width="34.28515625" style="44" customWidth="1"/>
    <col min="9731" max="9731" width="11.5703125" style="44" customWidth="1"/>
    <col min="9732" max="9733" width="12.85546875" style="44" bestFit="1" customWidth="1"/>
    <col min="9734" max="9734" width="7.7109375" style="44" customWidth="1"/>
    <col min="9735" max="9735" width="13.140625" style="44" customWidth="1"/>
    <col min="9736" max="9736" width="9.140625" style="44"/>
    <col min="9737" max="9737" width="12" style="44" bestFit="1" customWidth="1"/>
    <col min="9738" max="9985" width="9.140625" style="44"/>
    <col min="9986" max="9986" width="34.28515625" style="44" customWidth="1"/>
    <col min="9987" max="9987" width="11.5703125" style="44" customWidth="1"/>
    <col min="9988" max="9989" width="12.85546875" style="44" bestFit="1" customWidth="1"/>
    <col min="9990" max="9990" width="7.7109375" style="44" customWidth="1"/>
    <col min="9991" max="9991" width="13.140625" style="44" customWidth="1"/>
    <col min="9992" max="9992" width="9.140625" style="44"/>
    <col min="9993" max="9993" width="12" style="44" bestFit="1" customWidth="1"/>
    <col min="9994" max="10241" width="9.140625" style="44"/>
    <col min="10242" max="10242" width="34.28515625" style="44" customWidth="1"/>
    <col min="10243" max="10243" width="11.5703125" style="44" customWidth="1"/>
    <col min="10244" max="10245" width="12.85546875" style="44" bestFit="1" customWidth="1"/>
    <col min="10246" max="10246" width="7.7109375" style="44" customWidth="1"/>
    <col min="10247" max="10247" width="13.140625" style="44" customWidth="1"/>
    <col min="10248" max="10248" width="9.140625" style="44"/>
    <col min="10249" max="10249" width="12" style="44" bestFit="1" customWidth="1"/>
    <col min="10250" max="10497" width="9.140625" style="44"/>
    <col min="10498" max="10498" width="34.28515625" style="44" customWidth="1"/>
    <col min="10499" max="10499" width="11.5703125" style="44" customWidth="1"/>
    <col min="10500" max="10501" width="12.85546875" style="44" bestFit="1" customWidth="1"/>
    <col min="10502" max="10502" width="7.7109375" style="44" customWidth="1"/>
    <col min="10503" max="10503" width="13.140625" style="44" customWidth="1"/>
    <col min="10504" max="10504" width="9.140625" style="44"/>
    <col min="10505" max="10505" width="12" style="44" bestFit="1" customWidth="1"/>
    <col min="10506" max="10753" width="9.140625" style="44"/>
    <col min="10754" max="10754" width="34.28515625" style="44" customWidth="1"/>
    <col min="10755" max="10755" width="11.5703125" style="44" customWidth="1"/>
    <col min="10756" max="10757" width="12.85546875" style="44" bestFit="1" customWidth="1"/>
    <col min="10758" max="10758" width="7.7109375" style="44" customWidth="1"/>
    <col min="10759" max="10759" width="13.140625" style="44" customWidth="1"/>
    <col min="10760" max="10760" width="9.140625" style="44"/>
    <col min="10761" max="10761" width="12" style="44" bestFit="1" customWidth="1"/>
    <col min="10762" max="11009" width="9.140625" style="44"/>
    <col min="11010" max="11010" width="34.28515625" style="44" customWidth="1"/>
    <col min="11011" max="11011" width="11.5703125" style="44" customWidth="1"/>
    <col min="11012" max="11013" width="12.85546875" style="44" bestFit="1" customWidth="1"/>
    <col min="11014" max="11014" width="7.7109375" style="44" customWidth="1"/>
    <col min="11015" max="11015" width="13.140625" style="44" customWidth="1"/>
    <col min="11016" max="11016" width="9.140625" style="44"/>
    <col min="11017" max="11017" width="12" style="44" bestFit="1" customWidth="1"/>
    <col min="11018" max="11265" width="9.140625" style="44"/>
    <col min="11266" max="11266" width="34.28515625" style="44" customWidth="1"/>
    <col min="11267" max="11267" width="11.5703125" style="44" customWidth="1"/>
    <col min="11268" max="11269" width="12.85546875" style="44" bestFit="1" customWidth="1"/>
    <col min="11270" max="11270" width="7.7109375" style="44" customWidth="1"/>
    <col min="11271" max="11271" width="13.140625" style="44" customWidth="1"/>
    <col min="11272" max="11272" width="9.140625" style="44"/>
    <col min="11273" max="11273" width="12" style="44" bestFit="1" customWidth="1"/>
    <col min="11274" max="11521" width="9.140625" style="44"/>
    <col min="11522" max="11522" width="34.28515625" style="44" customWidth="1"/>
    <col min="11523" max="11523" width="11.5703125" style="44" customWidth="1"/>
    <col min="11524" max="11525" width="12.85546875" style="44" bestFit="1" customWidth="1"/>
    <col min="11526" max="11526" width="7.7109375" style="44" customWidth="1"/>
    <col min="11527" max="11527" width="13.140625" style="44" customWidth="1"/>
    <col min="11528" max="11528" width="9.140625" style="44"/>
    <col min="11529" max="11529" width="12" style="44" bestFit="1" customWidth="1"/>
    <col min="11530" max="11777" width="9.140625" style="44"/>
    <col min="11778" max="11778" width="34.28515625" style="44" customWidth="1"/>
    <col min="11779" max="11779" width="11.5703125" style="44" customWidth="1"/>
    <col min="11780" max="11781" width="12.85546875" style="44" bestFit="1" customWidth="1"/>
    <col min="11782" max="11782" width="7.7109375" style="44" customWidth="1"/>
    <col min="11783" max="11783" width="13.140625" style="44" customWidth="1"/>
    <col min="11784" max="11784" width="9.140625" style="44"/>
    <col min="11785" max="11785" width="12" style="44" bestFit="1" customWidth="1"/>
    <col min="11786" max="12033" width="9.140625" style="44"/>
    <col min="12034" max="12034" width="34.28515625" style="44" customWidth="1"/>
    <col min="12035" max="12035" width="11.5703125" style="44" customWidth="1"/>
    <col min="12036" max="12037" width="12.85546875" style="44" bestFit="1" customWidth="1"/>
    <col min="12038" max="12038" width="7.7109375" style="44" customWidth="1"/>
    <col min="12039" max="12039" width="13.140625" style="44" customWidth="1"/>
    <col min="12040" max="12040" width="9.140625" style="44"/>
    <col min="12041" max="12041" width="12" style="44" bestFit="1" customWidth="1"/>
    <col min="12042" max="12289" width="9.140625" style="44"/>
    <col min="12290" max="12290" width="34.28515625" style="44" customWidth="1"/>
    <col min="12291" max="12291" width="11.5703125" style="44" customWidth="1"/>
    <col min="12292" max="12293" width="12.85546875" style="44" bestFit="1" customWidth="1"/>
    <col min="12294" max="12294" width="7.7109375" style="44" customWidth="1"/>
    <col min="12295" max="12295" width="13.140625" style="44" customWidth="1"/>
    <col min="12296" max="12296" width="9.140625" style="44"/>
    <col min="12297" max="12297" width="12" style="44" bestFit="1" customWidth="1"/>
    <col min="12298" max="12545" width="9.140625" style="44"/>
    <col min="12546" max="12546" width="34.28515625" style="44" customWidth="1"/>
    <col min="12547" max="12547" width="11.5703125" style="44" customWidth="1"/>
    <col min="12548" max="12549" width="12.85546875" style="44" bestFit="1" customWidth="1"/>
    <col min="12550" max="12550" width="7.7109375" style="44" customWidth="1"/>
    <col min="12551" max="12551" width="13.140625" style="44" customWidth="1"/>
    <col min="12552" max="12552" width="9.140625" style="44"/>
    <col min="12553" max="12553" width="12" style="44" bestFit="1" customWidth="1"/>
    <col min="12554" max="12801" width="9.140625" style="44"/>
    <col min="12802" max="12802" width="34.28515625" style="44" customWidth="1"/>
    <col min="12803" max="12803" width="11.5703125" style="44" customWidth="1"/>
    <col min="12804" max="12805" width="12.85546875" style="44" bestFit="1" customWidth="1"/>
    <col min="12806" max="12806" width="7.7109375" style="44" customWidth="1"/>
    <col min="12807" max="12807" width="13.140625" style="44" customWidth="1"/>
    <col min="12808" max="12808" width="9.140625" style="44"/>
    <col min="12809" max="12809" width="12" style="44" bestFit="1" customWidth="1"/>
    <col min="12810" max="13057" width="9.140625" style="44"/>
    <col min="13058" max="13058" width="34.28515625" style="44" customWidth="1"/>
    <col min="13059" max="13059" width="11.5703125" style="44" customWidth="1"/>
    <col min="13060" max="13061" width="12.85546875" style="44" bestFit="1" customWidth="1"/>
    <col min="13062" max="13062" width="7.7109375" style="44" customWidth="1"/>
    <col min="13063" max="13063" width="13.140625" style="44" customWidth="1"/>
    <col min="13064" max="13064" width="9.140625" style="44"/>
    <col min="13065" max="13065" width="12" style="44" bestFit="1" customWidth="1"/>
    <col min="13066" max="13313" width="9.140625" style="44"/>
    <col min="13314" max="13314" width="34.28515625" style="44" customWidth="1"/>
    <col min="13315" max="13315" width="11.5703125" style="44" customWidth="1"/>
    <col min="13316" max="13317" width="12.85546875" style="44" bestFit="1" customWidth="1"/>
    <col min="13318" max="13318" width="7.7109375" style="44" customWidth="1"/>
    <col min="13319" max="13319" width="13.140625" style="44" customWidth="1"/>
    <col min="13320" max="13320" width="9.140625" style="44"/>
    <col min="13321" max="13321" width="12" style="44" bestFit="1" customWidth="1"/>
    <col min="13322" max="13569" width="9.140625" style="44"/>
    <col min="13570" max="13570" width="34.28515625" style="44" customWidth="1"/>
    <col min="13571" max="13571" width="11.5703125" style="44" customWidth="1"/>
    <col min="13572" max="13573" width="12.85546875" style="44" bestFit="1" customWidth="1"/>
    <col min="13574" max="13574" width="7.7109375" style="44" customWidth="1"/>
    <col min="13575" max="13575" width="13.140625" style="44" customWidth="1"/>
    <col min="13576" max="13576" width="9.140625" style="44"/>
    <col min="13577" max="13577" width="12" style="44" bestFit="1" customWidth="1"/>
    <col min="13578" max="13825" width="9.140625" style="44"/>
    <col min="13826" max="13826" width="34.28515625" style="44" customWidth="1"/>
    <col min="13827" max="13827" width="11.5703125" style="44" customWidth="1"/>
    <col min="13828" max="13829" width="12.85546875" style="44" bestFit="1" customWidth="1"/>
    <col min="13830" max="13830" width="7.7109375" style="44" customWidth="1"/>
    <col min="13831" max="13831" width="13.140625" style="44" customWidth="1"/>
    <col min="13832" max="13832" width="9.140625" style="44"/>
    <col min="13833" max="13833" width="12" style="44" bestFit="1" customWidth="1"/>
    <col min="13834" max="14081" width="9.140625" style="44"/>
    <col min="14082" max="14082" width="34.28515625" style="44" customWidth="1"/>
    <col min="14083" max="14083" width="11.5703125" style="44" customWidth="1"/>
    <col min="14084" max="14085" width="12.85546875" style="44" bestFit="1" customWidth="1"/>
    <col min="14086" max="14086" width="7.7109375" style="44" customWidth="1"/>
    <col min="14087" max="14087" width="13.140625" style="44" customWidth="1"/>
    <col min="14088" max="14088" width="9.140625" style="44"/>
    <col min="14089" max="14089" width="12" style="44" bestFit="1" customWidth="1"/>
    <col min="14090" max="14337" width="9.140625" style="44"/>
    <col min="14338" max="14338" width="34.28515625" style="44" customWidth="1"/>
    <col min="14339" max="14339" width="11.5703125" style="44" customWidth="1"/>
    <col min="14340" max="14341" width="12.85546875" style="44" bestFit="1" customWidth="1"/>
    <col min="14342" max="14342" width="7.7109375" style="44" customWidth="1"/>
    <col min="14343" max="14343" width="13.140625" style="44" customWidth="1"/>
    <col min="14344" max="14344" width="9.140625" style="44"/>
    <col min="14345" max="14345" width="12" style="44" bestFit="1" customWidth="1"/>
    <col min="14346" max="14593" width="9.140625" style="44"/>
    <col min="14594" max="14594" width="34.28515625" style="44" customWidth="1"/>
    <col min="14595" max="14595" width="11.5703125" style="44" customWidth="1"/>
    <col min="14596" max="14597" width="12.85546875" style="44" bestFit="1" customWidth="1"/>
    <col min="14598" max="14598" width="7.7109375" style="44" customWidth="1"/>
    <col min="14599" max="14599" width="13.140625" style="44" customWidth="1"/>
    <col min="14600" max="14600" width="9.140625" style="44"/>
    <col min="14601" max="14601" width="12" style="44" bestFit="1" customWidth="1"/>
    <col min="14602" max="14849" width="9.140625" style="44"/>
    <col min="14850" max="14850" width="34.28515625" style="44" customWidth="1"/>
    <col min="14851" max="14851" width="11.5703125" style="44" customWidth="1"/>
    <col min="14852" max="14853" width="12.85546875" style="44" bestFit="1" customWidth="1"/>
    <col min="14854" max="14854" width="7.7109375" style="44" customWidth="1"/>
    <col min="14855" max="14855" width="13.140625" style="44" customWidth="1"/>
    <col min="14856" max="14856" width="9.140625" style="44"/>
    <col min="14857" max="14857" width="12" style="44" bestFit="1" customWidth="1"/>
    <col min="14858" max="15105" width="9.140625" style="44"/>
    <col min="15106" max="15106" width="34.28515625" style="44" customWidth="1"/>
    <col min="15107" max="15107" width="11.5703125" style="44" customWidth="1"/>
    <col min="15108" max="15109" width="12.85546875" style="44" bestFit="1" customWidth="1"/>
    <col min="15110" max="15110" width="7.7109375" style="44" customWidth="1"/>
    <col min="15111" max="15111" width="13.140625" style="44" customWidth="1"/>
    <col min="15112" max="15112" width="9.140625" style="44"/>
    <col min="15113" max="15113" width="12" style="44" bestFit="1" customWidth="1"/>
    <col min="15114" max="15361" width="9.140625" style="44"/>
    <col min="15362" max="15362" width="34.28515625" style="44" customWidth="1"/>
    <col min="15363" max="15363" width="11.5703125" style="44" customWidth="1"/>
    <col min="15364" max="15365" width="12.85546875" style="44" bestFit="1" customWidth="1"/>
    <col min="15366" max="15366" width="7.7109375" style="44" customWidth="1"/>
    <col min="15367" max="15367" width="13.140625" style="44" customWidth="1"/>
    <col min="15368" max="15368" width="9.140625" style="44"/>
    <col min="15369" max="15369" width="12" style="44" bestFit="1" customWidth="1"/>
    <col min="15370" max="15617" width="9.140625" style="44"/>
    <col min="15618" max="15618" width="34.28515625" style="44" customWidth="1"/>
    <col min="15619" max="15619" width="11.5703125" style="44" customWidth="1"/>
    <col min="15620" max="15621" width="12.85546875" style="44" bestFit="1" customWidth="1"/>
    <col min="15622" max="15622" width="7.7109375" style="44" customWidth="1"/>
    <col min="15623" max="15623" width="13.140625" style="44" customWidth="1"/>
    <col min="15624" max="15624" width="9.140625" style="44"/>
    <col min="15625" max="15625" width="12" style="44" bestFit="1" customWidth="1"/>
    <col min="15626" max="15873" width="9.140625" style="44"/>
    <col min="15874" max="15874" width="34.28515625" style="44" customWidth="1"/>
    <col min="15875" max="15875" width="11.5703125" style="44" customWidth="1"/>
    <col min="15876" max="15877" width="12.85546875" style="44" bestFit="1" customWidth="1"/>
    <col min="15878" max="15878" width="7.7109375" style="44" customWidth="1"/>
    <col min="15879" max="15879" width="13.140625" style="44" customWidth="1"/>
    <col min="15880" max="15880" width="9.140625" style="44"/>
    <col min="15881" max="15881" width="12" style="44" bestFit="1" customWidth="1"/>
    <col min="15882" max="16129" width="9.140625" style="44"/>
    <col min="16130" max="16130" width="34.28515625" style="44" customWidth="1"/>
    <col min="16131" max="16131" width="11.5703125" style="44" customWidth="1"/>
    <col min="16132" max="16133" width="12.85546875" style="44" bestFit="1" customWidth="1"/>
    <col min="16134" max="16134" width="7.7109375" style="44" customWidth="1"/>
    <col min="16135" max="16135" width="13.140625" style="44" customWidth="1"/>
    <col min="16136" max="16136" width="9.140625" style="44"/>
    <col min="16137" max="16137" width="12" style="44" bestFit="1" customWidth="1"/>
    <col min="16138" max="16384" width="9.140625" style="44"/>
  </cols>
  <sheetData>
    <row r="1" spans="1:9" ht="21.75" x14ac:dyDescent="0.45">
      <c r="A1" s="292" t="s">
        <v>89</v>
      </c>
      <c r="B1" s="292"/>
      <c r="C1" s="292"/>
      <c r="D1" s="292"/>
      <c r="E1" s="292"/>
      <c r="F1" s="292"/>
      <c r="G1" s="292"/>
    </row>
    <row r="2" spans="1:9" ht="21.75" x14ac:dyDescent="0.45">
      <c r="A2" s="292" t="s">
        <v>57</v>
      </c>
      <c r="B2" s="292"/>
      <c r="C2" s="292"/>
      <c r="D2" s="292"/>
      <c r="E2" s="292"/>
      <c r="F2" s="292"/>
      <c r="G2" s="292"/>
    </row>
    <row r="3" spans="1:9" ht="21.75" x14ac:dyDescent="0.45">
      <c r="A3" s="292" t="s">
        <v>757</v>
      </c>
      <c r="B3" s="292"/>
      <c r="C3" s="292"/>
      <c r="D3" s="292"/>
      <c r="E3" s="292"/>
      <c r="F3" s="292"/>
      <c r="G3" s="292"/>
    </row>
    <row r="4" spans="1:9" ht="21.75" x14ac:dyDescent="0.45">
      <c r="A4" s="45" t="s">
        <v>58</v>
      </c>
      <c r="B4" s="45"/>
      <c r="C4" s="99"/>
      <c r="D4" s="46"/>
      <c r="E4" s="46"/>
      <c r="F4" s="46"/>
      <c r="G4" s="47"/>
    </row>
    <row r="5" spans="1:9" x14ac:dyDescent="0.45">
      <c r="A5" s="286" t="s">
        <v>37</v>
      </c>
      <c r="B5" s="287"/>
      <c r="C5" s="290" t="s">
        <v>0</v>
      </c>
      <c r="D5" s="290" t="s">
        <v>36</v>
      </c>
      <c r="E5" s="290" t="s">
        <v>59</v>
      </c>
      <c r="F5" s="48" t="s">
        <v>60</v>
      </c>
      <c r="G5" s="48" t="s">
        <v>61</v>
      </c>
    </row>
    <row r="6" spans="1:9" x14ac:dyDescent="0.45">
      <c r="A6" s="288"/>
      <c r="B6" s="289"/>
      <c r="C6" s="291"/>
      <c r="D6" s="291"/>
      <c r="E6" s="291"/>
      <c r="F6" s="49" t="s">
        <v>62</v>
      </c>
      <c r="G6" s="49" t="s">
        <v>63</v>
      </c>
    </row>
    <row r="7" spans="1:9" s="52" customFormat="1" x14ac:dyDescent="0.45">
      <c r="A7" s="50" t="s">
        <v>64</v>
      </c>
      <c r="B7" s="100"/>
      <c r="C7" s="101">
        <v>410000</v>
      </c>
      <c r="D7" s="51">
        <f>D8+D12+D19+D22+D24</f>
        <v>1547100</v>
      </c>
      <c r="E7" s="51">
        <f>E8+E12+E19+E22+E24</f>
        <v>923258.80999999994</v>
      </c>
      <c r="F7" s="156" t="s">
        <v>1</v>
      </c>
      <c r="G7" s="51">
        <f>D7-E7</f>
        <v>623841.19000000006</v>
      </c>
    </row>
    <row r="8" spans="1:9" x14ac:dyDescent="0.45">
      <c r="A8" s="53" t="s">
        <v>47</v>
      </c>
      <c r="B8" s="66"/>
      <c r="C8" s="102">
        <v>411000</v>
      </c>
      <c r="D8" s="54">
        <f>SUM(D9:D11)</f>
        <v>247740</v>
      </c>
      <c r="E8" s="54">
        <f>E9+E10+E11</f>
        <v>184167.39999999997</v>
      </c>
      <c r="F8" s="55" t="s">
        <v>1</v>
      </c>
      <c r="G8" s="56">
        <f>D8-E8</f>
        <v>63572.600000000035</v>
      </c>
      <c r="I8" s="57"/>
    </row>
    <row r="9" spans="1:9" x14ac:dyDescent="0.45">
      <c r="A9" s="58"/>
      <c r="B9" s="64" t="s">
        <v>65</v>
      </c>
      <c r="C9" s="102">
        <v>411001</v>
      </c>
      <c r="D9" s="59">
        <v>45000</v>
      </c>
      <c r="E9" s="59">
        <f>1756+28055+8098+5226.48</f>
        <v>43135.479999999996</v>
      </c>
      <c r="F9" s="60" t="s">
        <v>1</v>
      </c>
      <c r="G9" s="61">
        <f t="shared" ref="G9:G20" si="0">E9-D9</f>
        <v>-1864.5200000000041</v>
      </c>
    </row>
    <row r="10" spans="1:9" x14ac:dyDescent="0.45">
      <c r="A10" s="58"/>
      <c r="B10" s="64" t="s">
        <v>66</v>
      </c>
      <c r="C10" s="102">
        <v>411002</v>
      </c>
      <c r="D10" s="59">
        <v>196000</v>
      </c>
      <c r="E10" s="59">
        <f>8904.39+2671.95+637.23+3804+43467.92+63805.28+15341.15</f>
        <v>138631.91999999998</v>
      </c>
      <c r="F10" s="60" t="s">
        <v>1</v>
      </c>
      <c r="G10" s="61">
        <f t="shared" si="0"/>
        <v>-57368.080000000016</v>
      </c>
    </row>
    <row r="11" spans="1:9" x14ac:dyDescent="0.45">
      <c r="A11" s="58"/>
      <c r="B11" s="64" t="s">
        <v>67</v>
      </c>
      <c r="C11" s="102">
        <v>411003</v>
      </c>
      <c r="D11" s="59">
        <v>6740</v>
      </c>
      <c r="E11" s="59">
        <f>2400</f>
        <v>2400</v>
      </c>
      <c r="F11" s="62" t="s">
        <v>1</v>
      </c>
      <c r="G11" s="61">
        <f t="shared" si="0"/>
        <v>-4340</v>
      </c>
    </row>
    <row r="12" spans="1:9" x14ac:dyDescent="0.45">
      <c r="A12" s="53" t="s">
        <v>46</v>
      </c>
      <c r="B12" s="64"/>
      <c r="C12" s="102">
        <v>412000</v>
      </c>
      <c r="D12" s="54">
        <f>SUM(D13:D17)</f>
        <v>48360</v>
      </c>
      <c r="E12" s="54">
        <f>SUM(E13:E18)</f>
        <v>66354</v>
      </c>
      <c r="F12" s="55" t="s">
        <v>1</v>
      </c>
      <c r="G12" s="56">
        <f t="shared" si="0"/>
        <v>17994</v>
      </c>
    </row>
    <row r="13" spans="1:9" x14ac:dyDescent="0.45">
      <c r="A13" s="58"/>
      <c r="B13" s="64" t="s">
        <v>178</v>
      </c>
      <c r="C13" s="102">
        <v>412111</v>
      </c>
      <c r="D13" s="59">
        <v>10</v>
      </c>
      <c r="E13" s="63">
        <v>0</v>
      </c>
      <c r="F13" s="60" t="s">
        <v>1</v>
      </c>
      <c r="G13" s="61">
        <f t="shared" si="0"/>
        <v>-10</v>
      </c>
    </row>
    <row r="14" spans="1:9" x14ac:dyDescent="0.45">
      <c r="A14" s="58"/>
      <c r="B14" s="64" t="s">
        <v>68</v>
      </c>
      <c r="C14" s="102">
        <v>412128</v>
      </c>
      <c r="D14" s="59">
        <v>850</v>
      </c>
      <c r="E14" s="63">
        <f>100+50+70+100</f>
        <v>320</v>
      </c>
      <c r="F14" s="60" t="s">
        <v>1</v>
      </c>
      <c r="G14" s="61">
        <f t="shared" si="0"/>
        <v>-530</v>
      </c>
    </row>
    <row r="15" spans="1:9" x14ac:dyDescent="0.45">
      <c r="A15" s="58"/>
      <c r="B15" s="64" t="s">
        <v>69</v>
      </c>
      <c r="C15" s="102">
        <v>412202</v>
      </c>
      <c r="D15" s="59">
        <v>7000</v>
      </c>
      <c r="E15" s="63">
        <f>800+400</f>
        <v>1200</v>
      </c>
      <c r="F15" s="60" t="s">
        <v>1</v>
      </c>
      <c r="G15" s="61">
        <f t="shared" si="0"/>
        <v>-5800</v>
      </c>
    </row>
    <row r="16" spans="1:9" x14ac:dyDescent="0.45">
      <c r="A16" s="58"/>
      <c r="B16" s="64" t="s">
        <v>70</v>
      </c>
      <c r="C16" s="102">
        <v>412210</v>
      </c>
      <c r="D16" s="59">
        <v>40000</v>
      </c>
      <c r="E16" s="63">
        <f>27600+36660</f>
        <v>64260</v>
      </c>
      <c r="F16" s="60" t="s">
        <v>1</v>
      </c>
      <c r="G16" s="61">
        <f t="shared" si="0"/>
        <v>24260</v>
      </c>
    </row>
    <row r="17" spans="1:7" x14ac:dyDescent="0.45">
      <c r="A17" s="58"/>
      <c r="B17" s="64" t="s">
        <v>179</v>
      </c>
      <c r="C17" s="102">
        <v>412307</v>
      </c>
      <c r="D17" s="59">
        <v>500</v>
      </c>
      <c r="E17" s="63">
        <f>70+133+71</f>
        <v>274</v>
      </c>
      <c r="F17" s="60" t="s">
        <v>1</v>
      </c>
      <c r="G17" s="61">
        <f t="shared" si="0"/>
        <v>-226</v>
      </c>
    </row>
    <row r="18" spans="1:7" x14ac:dyDescent="0.45">
      <c r="A18" s="58"/>
      <c r="B18" s="155" t="s">
        <v>379</v>
      </c>
      <c r="C18" s="102">
        <v>412303</v>
      </c>
      <c r="D18" s="59">
        <v>0</v>
      </c>
      <c r="E18" s="63">
        <v>300</v>
      </c>
      <c r="F18" s="60" t="s">
        <v>380</v>
      </c>
      <c r="G18" s="61">
        <f t="shared" si="0"/>
        <v>300</v>
      </c>
    </row>
    <row r="19" spans="1:7" x14ac:dyDescent="0.45">
      <c r="A19" s="65" t="s">
        <v>45</v>
      </c>
      <c r="B19" s="66"/>
      <c r="C19" s="103">
        <v>413000</v>
      </c>
      <c r="D19" s="54">
        <f>SUM(D20:D20)</f>
        <v>350000</v>
      </c>
      <c r="E19" s="54">
        <f>SUM(E20:E20)</f>
        <v>157497.41</v>
      </c>
      <c r="F19" s="55" t="s">
        <v>1</v>
      </c>
      <c r="G19" s="56">
        <f t="shared" si="0"/>
        <v>-192502.59</v>
      </c>
    </row>
    <row r="20" spans="1:7" x14ac:dyDescent="0.45">
      <c r="A20" s="58"/>
      <c r="B20" s="64" t="s">
        <v>71</v>
      </c>
      <c r="C20" s="102">
        <v>413003</v>
      </c>
      <c r="D20" s="59">
        <v>350000</v>
      </c>
      <c r="E20" s="63">
        <f>68858.98+39276.72+2580.92+46780.79</f>
        <v>157497.41</v>
      </c>
      <c r="F20" s="60" t="s">
        <v>1</v>
      </c>
      <c r="G20" s="61">
        <f t="shared" si="0"/>
        <v>-192502.59</v>
      </c>
    </row>
    <row r="21" spans="1:7" x14ac:dyDescent="0.45">
      <c r="A21" s="58"/>
      <c r="B21" s="64"/>
      <c r="C21" s="102"/>
      <c r="D21" s="59"/>
      <c r="E21" s="63"/>
      <c r="F21" s="67"/>
      <c r="G21" s="61"/>
    </row>
    <row r="22" spans="1:7" x14ac:dyDescent="0.45">
      <c r="A22" s="53" t="s">
        <v>44</v>
      </c>
      <c r="B22" s="66"/>
      <c r="C22" s="102">
        <v>414000</v>
      </c>
      <c r="D22" s="54">
        <f>SUM(D23)</f>
        <v>771000</v>
      </c>
      <c r="E22" s="68">
        <f>E23</f>
        <v>380340</v>
      </c>
      <c r="F22" s="67" t="s">
        <v>1</v>
      </c>
      <c r="G22" s="56">
        <f>E22-D22</f>
        <v>-390660</v>
      </c>
    </row>
    <row r="23" spans="1:7" x14ac:dyDescent="0.45">
      <c r="A23" s="58"/>
      <c r="B23" s="64" t="s">
        <v>72</v>
      </c>
      <c r="C23" s="102">
        <v>414006</v>
      </c>
      <c r="D23" s="59">
        <v>771000</v>
      </c>
      <c r="E23" s="63">
        <f>93905+61060+64825+3740+44480+57800+54530</f>
        <v>380340</v>
      </c>
      <c r="F23" s="60" t="s">
        <v>1</v>
      </c>
      <c r="G23" s="69">
        <f>E23-D23</f>
        <v>-390660</v>
      </c>
    </row>
    <row r="24" spans="1:7" x14ac:dyDescent="0.45">
      <c r="A24" s="53" t="s">
        <v>43</v>
      </c>
      <c r="B24" s="66"/>
      <c r="C24" s="102">
        <v>415000</v>
      </c>
      <c r="D24" s="54">
        <f>SUM(D25:D26)</f>
        <v>130000</v>
      </c>
      <c r="E24" s="68">
        <f>E25+E26</f>
        <v>134900</v>
      </c>
      <c r="F24" s="55" t="s">
        <v>1</v>
      </c>
      <c r="G24" s="56">
        <f>D24-E24</f>
        <v>-4900</v>
      </c>
    </row>
    <row r="25" spans="1:7" x14ac:dyDescent="0.45">
      <c r="A25" s="58"/>
      <c r="B25" s="64" t="s">
        <v>73</v>
      </c>
      <c r="C25" s="102">
        <v>415004</v>
      </c>
      <c r="D25" s="59">
        <v>80000</v>
      </c>
      <c r="E25" s="63">
        <f>12500+4500+62000+23000</f>
        <v>102000</v>
      </c>
      <c r="F25" s="60" t="s">
        <v>1</v>
      </c>
      <c r="G25" s="61">
        <f>E25-D25</f>
        <v>22000</v>
      </c>
    </row>
    <row r="26" spans="1:7" x14ac:dyDescent="0.45">
      <c r="A26" s="58"/>
      <c r="B26" s="64" t="s">
        <v>74</v>
      </c>
      <c r="C26" s="102">
        <v>415999</v>
      </c>
      <c r="D26" s="59">
        <v>50000</v>
      </c>
      <c r="E26" s="63">
        <f>10700+2350+2200+500+16650+500</f>
        <v>32900</v>
      </c>
      <c r="F26" s="60" t="s">
        <v>1</v>
      </c>
      <c r="G26" s="61">
        <f>E26-D26</f>
        <v>-17100</v>
      </c>
    </row>
    <row r="27" spans="1:7" s="52" customFormat="1" x14ac:dyDescent="0.45">
      <c r="A27" s="50" t="s">
        <v>75</v>
      </c>
      <c r="B27" s="100"/>
      <c r="C27" s="104">
        <v>420000</v>
      </c>
      <c r="D27" s="70"/>
      <c r="E27" s="70"/>
      <c r="F27" s="71"/>
      <c r="G27" s="51"/>
    </row>
    <row r="28" spans="1:7" s="52" customFormat="1" x14ac:dyDescent="0.45">
      <c r="A28" s="72" t="s">
        <v>42</v>
      </c>
      <c r="B28" s="73"/>
      <c r="C28" s="105">
        <v>421000</v>
      </c>
      <c r="D28" s="70">
        <f>SUM(D29:D41)</f>
        <v>17140000</v>
      </c>
      <c r="E28" s="70">
        <f>SUM(E29:E41)</f>
        <v>8778654.8299999982</v>
      </c>
      <c r="F28" s="74" t="s">
        <v>1</v>
      </c>
      <c r="G28" s="56">
        <f>E28-D28</f>
        <v>-8361345.1700000018</v>
      </c>
    </row>
    <row r="29" spans="1:7" x14ac:dyDescent="0.45">
      <c r="A29" s="58"/>
      <c r="B29" s="64" t="s">
        <v>175</v>
      </c>
      <c r="C29" s="102">
        <v>421001</v>
      </c>
      <c r="D29" s="59">
        <v>382000</v>
      </c>
      <c r="E29" s="59">
        <f>101704.13+52807.84</f>
        <v>154511.97</v>
      </c>
      <c r="F29" s="60" t="s">
        <v>1</v>
      </c>
      <c r="G29" s="61">
        <f t="shared" ref="G29:G33" si="1">E29-D29</f>
        <v>-227488.03</v>
      </c>
    </row>
    <row r="30" spans="1:7" x14ac:dyDescent="0.45">
      <c r="A30" s="58"/>
      <c r="B30" s="64" t="s">
        <v>76</v>
      </c>
      <c r="C30" s="102">
        <v>421002</v>
      </c>
      <c r="D30" s="59">
        <v>7900000</v>
      </c>
      <c r="E30" s="59">
        <f>702516.56+616198.33+653174.36+697577.75+640807.53+724725.47</f>
        <v>4035000</v>
      </c>
      <c r="F30" s="60" t="s">
        <v>1</v>
      </c>
      <c r="G30" s="61">
        <f t="shared" si="1"/>
        <v>-3865000</v>
      </c>
    </row>
    <row r="31" spans="1:7" x14ac:dyDescent="0.45">
      <c r="A31" s="58"/>
      <c r="B31" s="64" t="s">
        <v>77</v>
      </c>
      <c r="C31" s="102">
        <v>421004</v>
      </c>
      <c r="D31" s="59">
        <v>3300000</v>
      </c>
      <c r="E31" s="59">
        <f>350384.75+112499.44+231461.36+298042.96+378168.48+157048.79</f>
        <v>1527605.78</v>
      </c>
      <c r="F31" s="60" t="s">
        <v>1</v>
      </c>
      <c r="G31" s="61">
        <f t="shared" si="1"/>
        <v>-1772394.22</v>
      </c>
    </row>
    <row r="32" spans="1:7" x14ac:dyDescent="0.45">
      <c r="A32" s="58"/>
      <c r="B32" s="64" t="s">
        <v>78</v>
      </c>
      <c r="C32" s="102">
        <v>421005</v>
      </c>
      <c r="D32" s="59">
        <v>150000</v>
      </c>
      <c r="E32" s="59">
        <f>31288.95+55301.4</f>
        <v>86590.35</v>
      </c>
      <c r="F32" s="60" t="s">
        <v>1</v>
      </c>
      <c r="G32" s="61">
        <f t="shared" si="1"/>
        <v>-63409.649999999994</v>
      </c>
    </row>
    <row r="33" spans="1:9" x14ac:dyDescent="0.45">
      <c r="A33" s="58"/>
      <c r="B33" s="64" t="s">
        <v>79</v>
      </c>
      <c r="C33" s="102">
        <v>421006</v>
      </c>
      <c r="D33" s="59">
        <v>1655000</v>
      </c>
      <c r="E33" s="59">
        <f>132154.78+107352.72+124376.82+177809.32+117090.3+145522.03</f>
        <v>804305.97000000009</v>
      </c>
      <c r="F33" s="60" t="s">
        <v>1</v>
      </c>
      <c r="G33" s="61">
        <f t="shared" si="1"/>
        <v>-850694.02999999991</v>
      </c>
    </row>
    <row r="34" spans="1:9" x14ac:dyDescent="0.45">
      <c r="A34" s="58" t="s">
        <v>80</v>
      </c>
      <c r="B34" s="64" t="s">
        <v>81</v>
      </c>
      <c r="C34" s="102">
        <v>421007</v>
      </c>
      <c r="D34" s="59">
        <v>3150000</v>
      </c>
      <c r="E34" s="59">
        <f>368593.41+264695.94+289659.5+369333.91+290811.53+342667.85</f>
        <v>1925762.1400000001</v>
      </c>
      <c r="F34" s="60" t="s">
        <v>1</v>
      </c>
      <c r="G34" s="61">
        <f>E34-D34</f>
        <v>-1224237.8599999999</v>
      </c>
    </row>
    <row r="35" spans="1:9" x14ac:dyDescent="0.45">
      <c r="A35" s="58"/>
      <c r="B35" s="64" t="s">
        <v>98</v>
      </c>
      <c r="C35" s="102">
        <v>421009</v>
      </c>
      <c r="D35" s="59">
        <v>600</v>
      </c>
      <c r="E35" s="59">
        <f>174.6+310.4+58.2</f>
        <v>543.20000000000005</v>
      </c>
      <c r="F35" s="60" t="s">
        <v>1</v>
      </c>
      <c r="G35" s="61">
        <f>E35-D35</f>
        <v>-56.799999999999955</v>
      </c>
    </row>
    <row r="36" spans="1:9" x14ac:dyDescent="0.45">
      <c r="A36" s="58"/>
      <c r="B36" s="155" t="s">
        <v>262</v>
      </c>
      <c r="C36" s="102">
        <v>421011</v>
      </c>
      <c r="D36" s="59">
        <v>0</v>
      </c>
      <c r="E36" s="59">
        <v>0</v>
      </c>
      <c r="F36" s="60" t="s">
        <v>1</v>
      </c>
      <c r="G36" s="61">
        <f>E36-D36</f>
        <v>0</v>
      </c>
    </row>
    <row r="37" spans="1:9" x14ac:dyDescent="0.45">
      <c r="A37" s="58"/>
      <c r="B37" s="64" t="s">
        <v>82</v>
      </c>
      <c r="C37" s="102">
        <v>421012</v>
      </c>
      <c r="D37" s="59">
        <v>130000</v>
      </c>
      <c r="E37" s="59">
        <f>40707.43</f>
        <v>40707.43</v>
      </c>
      <c r="F37" s="60" t="s">
        <v>1</v>
      </c>
      <c r="G37" s="61">
        <f>E37-D37</f>
        <v>-89292.57</v>
      </c>
      <c r="H37" s="57"/>
    </row>
    <row r="38" spans="1:9" x14ac:dyDescent="0.45">
      <c r="A38" s="58"/>
      <c r="B38" s="64" t="s">
        <v>83</v>
      </c>
      <c r="C38" s="102">
        <v>421013</v>
      </c>
      <c r="D38" s="59">
        <v>150000</v>
      </c>
      <c r="E38" s="59">
        <f>12477.82+11748.04</f>
        <v>24225.86</v>
      </c>
      <c r="F38" s="60" t="s">
        <v>1</v>
      </c>
      <c r="G38" s="61">
        <f>D38-E38</f>
        <v>125774.14</v>
      </c>
      <c r="H38" s="57"/>
    </row>
    <row r="39" spans="1:9" x14ac:dyDescent="0.45">
      <c r="A39" s="58"/>
      <c r="B39" s="64" t="s">
        <v>90</v>
      </c>
      <c r="C39" s="102">
        <v>421014</v>
      </c>
      <c r="D39" s="59">
        <v>1400</v>
      </c>
      <c r="E39" s="59">
        <v>496.13</v>
      </c>
      <c r="F39" s="60" t="s">
        <v>1</v>
      </c>
      <c r="G39" s="61">
        <f>D39-E39</f>
        <v>903.87</v>
      </c>
      <c r="H39" s="57"/>
    </row>
    <row r="40" spans="1:9" x14ac:dyDescent="0.45">
      <c r="A40" s="58"/>
      <c r="B40" s="155" t="s">
        <v>214</v>
      </c>
      <c r="C40" s="102">
        <v>421015</v>
      </c>
      <c r="D40" s="59">
        <v>320000</v>
      </c>
      <c r="E40" s="59">
        <f>1600+7744+106728+19330+43504</f>
        <v>178906</v>
      </c>
      <c r="F40" s="60" t="s">
        <v>1</v>
      </c>
      <c r="G40" s="61">
        <f>E40-D40</f>
        <v>-141094</v>
      </c>
      <c r="H40" s="57"/>
    </row>
    <row r="41" spans="1:9" x14ac:dyDescent="0.45">
      <c r="A41" s="58"/>
      <c r="B41" s="64" t="s">
        <v>103</v>
      </c>
      <c r="C41" s="102">
        <v>421017</v>
      </c>
      <c r="D41" s="59">
        <v>1000</v>
      </c>
      <c r="E41" s="59">
        <v>0</v>
      </c>
      <c r="F41" s="60" t="s">
        <v>1</v>
      </c>
      <c r="G41" s="61">
        <f>D41-E41</f>
        <v>1000</v>
      </c>
      <c r="H41" s="57"/>
    </row>
    <row r="42" spans="1:9" s="52" customFormat="1" x14ac:dyDescent="0.45">
      <c r="A42" s="75" t="s">
        <v>84</v>
      </c>
      <c r="B42" s="81"/>
      <c r="C42" s="105">
        <v>430000</v>
      </c>
      <c r="D42" s="76">
        <f>SUM(D43:D46)</f>
        <v>26465300</v>
      </c>
      <c r="E42" s="76">
        <f>SUM(E43)</f>
        <v>17952428</v>
      </c>
      <c r="F42" s="74" t="s">
        <v>1</v>
      </c>
      <c r="G42" s="56">
        <f>D42-E42</f>
        <v>8512872</v>
      </c>
    </row>
    <row r="43" spans="1:9" x14ac:dyDescent="0.45">
      <c r="A43" s="58"/>
      <c r="B43" s="64" t="s">
        <v>180</v>
      </c>
      <c r="C43" s="102">
        <v>431002</v>
      </c>
      <c r="D43" s="63">
        <v>26465300</v>
      </c>
      <c r="E43" s="77">
        <f>7298729+6749309+3904390</f>
        <v>17952428</v>
      </c>
      <c r="F43" s="62" t="s">
        <v>1</v>
      </c>
      <c r="G43" s="69">
        <f>D43-E43</f>
        <v>8512872</v>
      </c>
    </row>
    <row r="44" spans="1:9" x14ac:dyDescent="0.45">
      <c r="A44" s="75" t="s">
        <v>85</v>
      </c>
      <c r="B44" s="81"/>
      <c r="C44" s="105"/>
      <c r="D44" s="76"/>
      <c r="E44" s="76">
        <f>E45+E46</f>
        <v>0</v>
      </c>
      <c r="F44" s="76"/>
      <c r="G44" s="76">
        <f>G45+G46</f>
        <v>0</v>
      </c>
    </row>
    <row r="45" spans="1:9" x14ac:dyDescent="0.45">
      <c r="A45" s="75"/>
      <c r="B45" s="157" t="s">
        <v>104</v>
      </c>
      <c r="C45" s="107">
        <v>431003</v>
      </c>
      <c r="D45" s="89"/>
      <c r="E45" s="108">
        <v>0</v>
      </c>
      <c r="F45" s="90"/>
      <c r="G45" s="109">
        <f t="shared" ref="G45" si="2">E45</f>
        <v>0</v>
      </c>
      <c r="H45" s="52"/>
    </row>
    <row r="46" spans="1:9" x14ac:dyDescent="0.45">
      <c r="A46" s="75"/>
      <c r="B46" s="106" t="s">
        <v>181</v>
      </c>
      <c r="C46" s="107">
        <v>431004</v>
      </c>
      <c r="D46" s="76"/>
      <c r="E46" s="110">
        <f>SUM(E47:E47)</f>
        <v>0</v>
      </c>
      <c r="F46" s="74"/>
      <c r="G46" s="111">
        <f>SUM(G47:G47)</f>
        <v>0</v>
      </c>
      <c r="H46" s="52"/>
    </row>
    <row r="47" spans="1:9" x14ac:dyDescent="0.45">
      <c r="A47" s="58"/>
      <c r="B47" s="64"/>
      <c r="C47" s="102"/>
      <c r="D47" s="59"/>
      <c r="E47" s="59"/>
      <c r="F47" s="62"/>
      <c r="G47" s="59">
        <f t="shared" ref="G47" si="3">E47</f>
        <v>0</v>
      </c>
    </row>
    <row r="48" spans="1:9" s="52" customFormat="1" x14ac:dyDescent="0.45">
      <c r="A48" s="78" t="s">
        <v>88</v>
      </c>
      <c r="B48" s="112"/>
      <c r="C48" s="113"/>
      <c r="D48" s="76">
        <f>+D7+D28+D42</f>
        <v>45152400</v>
      </c>
      <c r="E48" s="76">
        <f>E7+E28+E42</f>
        <v>27654341.640000001</v>
      </c>
      <c r="F48" s="74" t="s">
        <v>1</v>
      </c>
      <c r="G48" s="70">
        <f>D48-E48</f>
        <v>17498058.359999999</v>
      </c>
      <c r="H48" s="79"/>
      <c r="I48" s="79"/>
    </row>
    <row r="49" spans="1:9" s="52" customFormat="1" x14ac:dyDescent="0.45">
      <c r="A49" s="80"/>
      <c r="B49" s="81"/>
      <c r="C49" s="114"/>
      <c r="D49" s="82"/>
      <c r="E49" s="82"/>
      <c r="F49" s="83"/>
      <c r="G49" s="84"/>
      <c r="H49" s="79"/>
    </row>
    <row r="50" spans="1:9" x14ac:dyDescent="0.45">
      <c r="A50" s="85"/>
      <c r="B50" s="85"/>
      <c r="C50" s="92"/>
      <c r="D50" s="85"/>
      <c r="E50" s="85"/>
      <c r="F50" s="85"/>
      <c r="G50" s="85"/>
    </row>
    <row r="51" spans="1:9" x14ac:dyDescent="0.45">
      <c r="A51" s="86"/>
      <c r="B51" s="86"/>
      <c r="C51" s="115"/>
      <c r="D51" s="86"/>
      <c r="E51" s="86"/>
      <c r="F51" s="86"/>
      <c r="G51" s="85"/>
    </row>
    <row r="52" spans="1:9" x14ac:dyDescent="0.45">
      <c r="A52" s="86"/>
      <c r="B52" s="86"/>
      <c r="C52" s="115"/>
      <c r="D52" s="86"/>
      <c r="E52" s="86"/>
      <c r="F52" s="86"/>
      <c r="G52" s="85"/>
    </row>
    <row r="53" spans="1:9" x14ac:dyDescent="0.45">
      <c r="E53" s="87"/>
      <c r="G53" s="57"/>
      <c r="I53" s="57"/>
    </row>
    <row r="54" spans="1:9" x14ac:dyDescent="0.45">
      <c r="E54" s="87"/>
      <c r="G54" s="57"/>
    </row>
    <row r="55" spans="1:9" x14ac:dyDescent="0.45">
      <c r="E55" s="87"/>
    </row>
    <row r="56" spans="1:9" x14ac:dyDescent="0.45">
      <c r="E56" s="87"/>
    </row>
    <row r="57" spans="1:9" x14ac:dyDescent="0.45">
      <c r="E57" s="87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9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"/>
  <sheetViews>
    <sheetView topLeftCell="A7" workbookViewId="0">
      <selection activeCell="F15" sqref="F15"/>
    </sheetView>
  </sheetViews>
  <sheetFormatPr defaultRowHeight="16.5" x14ac:dyDescent="0.35"/>
  <cols>
    <col min="1" max="1" width="19.140625" style="158" bestFit="1" customWidth="1"/>
    <col min="2" max="2" width="21.7109375" style="158" customWidth="1"/>
    <col min="3" max="3" width="12.85546875" style="158" customWidth="1"/>
    <col min="4" max="4" width="21.42578125" style="158" customWidth="1"/>
    <col min="5" max="5" width="22.7109375" style="158" customWidth="1"/>
    <col min="6" max="6" width="15.28515625" style="158" customWidth="1"/>
    <col min="7" max="256" width="9.140625" style="158"/>
    <col min="257" max="257" width="19.140625" style="158" bestFit="1" customWidth="1"/>
    <col min="258" max="258" width="21.7109375" style="158" customWidth="1"/>
    <col min="259" max="259" width="12.85546875" style="158" customWidth="1"/>
    <col min="260" max="260" width="21.42578125" style="158" customWidth="1"/>
    <col min="261" max="261" width="22.7109375" style="158" customWidth="1"/>
    <col min="262" max="262" width="15.28515625" style="158" customWidth="1"/>
    <col min="263" max="512" width="9.140625" style="158"/>
    <col min="513" max="513" width="19.140625" style="158" bestFit="1" customWidth="1"/>
    <col min="514" max="514" width="21.7109375" style="158" customWidth="1"/>
    <col min="515" max="515" width="12.85546875" style="158" customWidth="1"/>
    <col min="516" max="516" width="21.42578125" style="158" customWidth="1"/>
    <col min="517" max="517" width="22.7109375" style="158" customWidth="1"/>
    <col min="518" max="518" width="15.28515625" style="158" customWidth="1"/>
    <col min="519" max="768" width="9.140625" style="158"/>
    <col min="769" max="769" width="19.140625" style="158" bestFit="1" customWidth="1"/>
    <col min="770" max="770" width="21.7109375" style="158" customWidth="1"/>
    <col min="771" max="771" width="12.85546875" style="158" customWidth="1"/>
    <col min="772" max="772" width="21.42578125" style="158" customWidth="1"/>
    <col min="773" max="773" width="22.7109375" style="158" customWidth="1"/>
    <col min="774" max="774" width="15.28515625" style="158" customWidth="1"/>
    <col min="775" max="1024" width="9.140625" style="158"/>
    <col min="1025" max="1025" width="19.140625" style="158" bestFit="1" customWidth="1"/>
    <col min="1026" max="1026" width="21.7109375" style="158" customWidth="1"/>
    <col min="1027" max="1027" width="12.85546875" style="158" customWidth="1"/>
    <col min="1028" max="1028" width="21.42578125" style="158" customWidth="1"/>
    <col min="1029" max="1029" width="22.7109375" style="158" customWidth="1"/>
    <col min="1030" max="1030" width="15.28515625" style="158" customWidth="1"/>
    <col min="1031" max="1280" width="9.140625" style="158"/>
    <col min="1281" max="1281" width="19.140625" style="158" bestFit="1" customWidth="1"/>
    <col min="1282" max="1282" width="21.7109375" style="158" customWidth="1"/>
    <col min="1283" max="1283" width="12.85546875" style="158" customWidth="1"/>
    <col min="1284" max="1284" width="21.42578125" style="158" customWidth="1"/>
    <col min="1285" max="1285" width="22.7109375" style="158" customWidth="1"/>
    <col min="1286" max="1286" width="15.28515625" style="158" customWidth="1"/>
    <col min="1287" max="1536" width="9.140625" style="158"/>
    <col min="1537" max="1537" width="19.140625" style="158" bestFit="1" customWidth="1"/>
    <col min="1538" max="1538" width="21.7109375" style="158" customWidth="1"/>
    <col min="1539" max="1539" width="12.85546875" style="158" customWidth="1"/>
    <col min="1540" max="1540" width="21.42578125" style="158" customWidth="1"/>
    <col min="1541" max="1541" width="22.7109375" style="158" customWidth="1"/>
    <col min="1542" max="1542" width="15.28515625" style="158" customWidth="1"/>
    <col min="1543" max="1792" width="9.140625" style="158"/>
    <col min="1793" max="1793" width="19.140625" style="158" bestFit="1" customWidth="1"/>
    <col min="1794" max="1794" width="21.7109375" style="158" customWidth="1"/>
    <col min="1795" max="1795" width="12.85546875" style="158" customWidth="1"/>
    <col min="1796" max="1796" width="21.42578125" style="158" customWidth="1"/>
    <col min="1797" max="1797" width="22.7109375" style="158" customWidth="1"/>
    <col min="1798" max="1798" width="15.28515625" style="158" customWidth="1"/>
    <col min="1799" max="2048" width="9.140625" style="158"/>
    <col min="2049" max="2049" width="19.140625" style="158" bestFit="1" customWidth="1"/>
    <col min="2050" max="2050" width="21.7109375" style="158" customWidth="1"/>
    <col min="2051" max="2051" width="12.85546875" style="158" customWidth="1"/>
    <col min="2052" max="2052" width="21.42578125" style="158" customWidth="1"/>
    <col min="2053" max="2053" width="22.7109375" style="158" customWidth="1"/>
    <col min="2054" max="2054" width="15.28515625" style="158" customWidth="1"/>
    <col min="2055" max="2304" width="9.140625" style="158"/>
    <col min="2305" max="2305" width="19.140625" style="158" bestFit="1" customWidth="1"/>
    <col min="2306" max="2306" width="21.7109375" style="158" customWidth="1"/>
    <col min="2307" max="2307" width="12.85546875" style="158" customWidth="1"/>
    <col min="2308" max="2308" width="21.42578125" style="158" customWidth="1"/>
    <col min="2309" max="2309" width="22.7109375" style="158" customWidth="1"/>
    <col min="2310" max="2310" width="15.28515625" style="158" customWidth="1"/>
    <col min="2311" max="2560" width="9.140625" style="158"/>
    <col min="2561" max="2561" width="19.140625" style="158" bestFit="1" customWidth="1"/>
    <col min="2562" max="2562" width="21.7109375" style="158" customWidth="1"/>
    <col min="2563" max="2563" width="12.85546875" style="158" customWidth="1"/>
    <col min="2564" max="2564" width="21.42578125" style="158" customWidth="1"/>
    <col min="2565" max="2565" width="22.7109375" style="158" customWidth="1"/>
    <col min="2566" max="2566" width="15.28515625" style="158" customWidth="1"/>
    <col min="2567" max="2816" width="9.140625" style="158"/>
    <col min="2817" max="2817" width="19.140625" style="158" bestFit="1" customWidth="1"/>
    <col min="2818" max="2818" width="21.7109375" style="158" customWidth="1"/>
    <col min="2819" max="2819" width="12.85546875" style="158" customWidth="1"/>
    <col min="2820" max="2820" width="21.42578125" style="158" customWidth="1"/>
    <col min="2821" max="2821" width="22.7109375" style="158" customWidth="1"/>
    <col min="2822" max="2822" width="15.28515625" style="158" customWidth="1"/>
    <col min="2823" max="3072" width="9.140625" style="158"/>
    <col min="3073" max="3073" width="19.140625" style="158" bestFit="1" customWidth="1"/>
    <col min="3074" max="3074" width="21.7109375" style="158" customWidth="1"/>
    <col min="3075" max="3075" width="12.85546875" style="158" customWidth="1"/>
    <col min="3076" max="3076" width="21.42578125" style="158" customWidth="1"/>
    <col min="3077" max="3077" width="22.7109375" style="158" customWidth="1"/>
    <col min="3078" max="3078" width="15.28515625" style="158" customWidth="1"/>
    <col min="3079" max="3328" width="9.140625" style="158"/>
    <col min="3329" max="3329" width="19.140625" style="158" bestFit="1" customWidth="1"/>
    <col min="3330" max="3330" width="21.7109375" style="158" customWidth="1"/>
    <col min="3331" max="3331" width="12.85546875" style="158" customWidth="1"/>
    <col min="3332" max="3332" width="21.42578125" style="158" customWidth="1"/>
    <col min="3333" max="3333" width="22.7109375" style="158" customWidth="1"/>
    <col min="3334" max="3334" width="15.28515625" style="158" customWidth="1"/>
    <col min="3335" max="3584" width="9.140625" style="158"/>
    <col min="3585" max="3585" width="19.140625" style="158" bestFit="1" customWidth="1"/>
    <col min="3586" max="3586" width="21.7109375" style="158" customWidth="1"/>
    <col min="3587" max="3587" width="12.85546875" style="158" customWidth="1"/>
    <col min="3588" max="3588" width="21.42578125" style="158" customWidth="1"/>
    <col min="3589" max="3589" width="22.7109375" style="158" customWidth="1"/>
    <col min="3590" max="3590" width="15.28515625" style="158" customWidth="1"/>
    <col min="3591" max="3840" width="9.140625" style="158"/>
    <col min="3841" max="3841" width="19.140625" style="158" bestFit="1" customWidth="1"/>
    <col min="3842" max="3842" width="21.7109375" style="158" customWidth="1"/>
    <col min="3843" max="3843" width="12.85546875" style="158" customWidth="1"/>
    <col min="3844" max="3844" width="21.42578125" style="158" customWidth="1"/>
    <col min="3845" max="3845" width="22.7109375" style="158" customWidth="1"/>
    <col min="3846" max="3846" width="15.28515625" style="158" customWidth="1"/>
    <col min="3847" max="4096" width="9.140625" style="158"/>
    <col min="4097" max="4097" width="19.140625" style="158" bestFit="1" customWidth="1"/>
    <col min="4098" max="4098" width="21.7109375" style="158" customWidth="1"/>
    <col min="4099" max="4099" width="12.85546875" style="158" customWidth="1"/>
    <col min="4100" max="4100" width="21.42578125" style="158" customWidth="1"/>
    <col min="4101" max="4101" width="22.7109375" style="158" customWidth="1"/>
    <col min="4102" max="4102" width="15.28515625" style="158" customWidth="1"/>
    <col min="4103" max="4352" width="9.140625" style="158"/>
    <col min="4353" max="4353" width="19.140625" style="158" bestFit="1" customWidth="1"/>
    <col min="4354" max="4354" width="21.7109375" style="158" customWidth="1"/>
    <col min="4355" max="4355" width="12.85546875" style="158" customWidth="1"/>
    <col min="4356" max="4356" width="21.42578125" style="158" customWidth="1"/>
    <col min="4357" max="4357" width="22.7109375" style="158" customWidth="1"/>
    <col min="4358" max="4358" width="15.28515625" style="158" customWidth="1"/>
    <col min="4359" max="4608" width="9.140625" style="158"/>
    <col min="4609" max="4609" width="19.140625" style="158" bestFit="1" customWidth="1"/>
    <col min="4610" max="4610" width="21.7109375" style="158" customWidth="1"/>
    <col min="4611" max="4611" width="12.85546875" style="158" customWidth="1"/>
    <col min="4612" max="4612" width="21.42578125" style="158" customWidth="1"/>
    <col min="4613" max="4613" width="22.7109375" style="158" customWidth="1"/>
    <col min="4614" max="4614" width="15.28515625" style="158" customWidth="1"/>
    <col min="4615" max="4864" width="9.140625" style="158"/>
    <col min="4865" max="4865" width="19.140625" style="158" bestFit="1" customWidth="1"/>
    <col min="4866" max="4866" width="21.7109375" style="158" customWidth="1"/>
    <col min="4867" max="4867" width="12.85546875" style="158" customWidth="1"/>
    <col min="4868" max="4868" width="21.42578125" style="158" customWidth="1"/>
    <col min="4869" max="4869" width="22.7109375" style="158" customWidth="1"/>
    <col min="4870" max="4870" width="15.28515625" style="158" customWidth="1"/>
    <col min="4871" max="5120" width="9.140625" style="158"/>
    <col min="5121" max="5121" width="19.140625" style="158" bestFit="1" customWidth="1"/>
    <col min="5122" max="5122" width="21.7109375" style="158" customWidth="1"/>
    <col min="5123" max="5123" width="12.85546875" style="158" customWidth="1"/>
    <col min="5124" max="5124" width="21.42578125" style="158" customWidth="1"/>
    <col min="5125" max="5125" width="22.7109375" style="158" customWidth="1"/>
    <col min="5126" max="5126" width="15.28515625" style="158" customWidth="1"/>
    <col min="5127" max="5376" width="9.140625" style="158"/>
    <col min="5377" max="5377" width="19.140625" style="158" bestFit="1" customWidth="1"/>
    <col min="5378" max="5378" width="21.7109375" style="158" customWidth="1"/>
    <col min="5379" max="5379" width="12.85546875" style="158" customWidth="1"/>
    <col min="5380" max="5380" width="21.42578125" style="158" customWidth="1"/>
    <col min="5381" max="5381" width="22.7109375" style="158" customWidth="1"/>
    <col min="5382" max="5382" width="15.28515625" style="158" customWidth="1"/>
    <col min="5383" max="5632" width="9.140625" style="158"/>
    <col min="5633" max="5633" width="19.140625" style="158" bestFit="1" customWidth="1"/>
    <col min="5634" max="5634" width="21.7109375" style="158" customWidth="1"/>
    <col min="5635" max="5635" width="12.85546875" style="158" customWidth="1"/>
    <col min="5636" max="5636" width="21.42578125" style="158" customWidth="1"/>
    <col min="5637" max="5637" width="22.7109375" style="158" customWidth="1"/>
    <col min="5638" max="5638" width="15.28515625" style="158" customWidth="1"/>
    <col min="5639" max="5888" width="9.140625" style="158"/>
    <col min="5889" max="5889" width="19.140625" style="158" bestFit="1" customWidth="1"/>
    <col min="5890" max="5890" width="21.7109375" style="158" customWidth="1"/>
    <col min="5891" max="5891" width="12.85546875" style="158" customWidth="1"/>
    <col min="5892" max="5892" width="21.42578125" style="158" customWidth="1"/>
    <col min="5893" max="5893" width="22.7109375" style="158" customWidth="1"/>
    <col min="5894" max="5894" width="15.28515625" style="158" customWidth="1"/>
    <col min="5895" max="6144" width="9.140625" style="158"/>
    <col min="6145" max="6145" width="19.140625" style="158" bestFit="1" customWidth="1"/>
    <col min="6146" max="6146" width="21.7109375" style="158" customWidth="1"/>
    <col min="6147" max="6147" width="12.85546875" style="158" customWidth="1"/>
    <col min="6148" max="6148" width="21.42578125" style="158" customWidth="1"/>
    <col min="6149" max="6149" width="22.7109375" style="158" customWidth="1"/>
    <col min="6150" max="6150" width="15.28515625" style="158" customWidth="1"/>
    <col min="6151" max="6400" width="9.140625" style="158"/>
    <col min="6401" max="6401" width="19.140625" style="158" bestFit="1" customWidth="1"/>
    <col min="6402" max="6402" width="21.7109375" style="158" customWidth="1"/>
    <col min="6403" max="6403" width="12.85546875" style="158" customWidth="1"/>
    <col min="6404" max="6404" width="21.42578125" style="158" customWidth="1"/>
    <col min="6405" max="6405" width="22.7109375" style="158" customWidth="1"/>
    <col min="6406" max="6406" width="15.28515625" style="158" customWidth="1"/>
    <col min="6407" max="6656" width="9.140625" style="158"/>
    <col min="6657" max="6657" width="19.140625" style="158" bestFit="1" customWidth="1"/>
    <col min="6658" max="6658" width="21.7109375" style="158" customWidth="1"/>
    <col min="6659" max="6659" width="12.85546875" style="158" customWidth="1"/>
    <col min="6660" max="6660" width="21.42578125" style="158" customWidth="1"/>
    <col min="6661" max="6661" width="22.7109375" style="158" customWidth="1"/>
    <col min="6662" max="6662" width="15.28515625" style="158" customWidth="1"/>
    <col min="6663" max="6912" width="9.140625" style="158"/>
    <col min="6913" max="6913" width="19.140625" style="158" bestFit="1" customWidth="1"/>
    <col min="6914" max="6914" width="21.7109375" style="158" customWidth="1"/>
    <col min="6915" max="6915" width="12.85546875" style="158" customWidth="1"/>
    <col min="6916" max="6916" width="21.42578125" style="158" customWidth="1"/>
    <col min="6917" max="6917" width="22.7109375" style="158" customWidth="1"/>
    <col min="6918" max="6918" width="15.28515625" style="158" customWidth="1"/>
    <col min="6919" max="7168" width="9.140625" style="158"/>
    <col min="7169" max="7169" width="19.140625" style="158" bestFit="1" customWidth="1"/>
    <col min="7170" max="7170" width="21.7109375" style="158" customWidth="1"/>
    <col min="7171" max="7171" width="12.85546875" style="158" customWidth="1"/>
    <col min="7172" max="7172" width="21.42578125" style="158" customWidth="1"/>
    <col min="7173" max="7173" width="22.7109375" style="158" customWidth="1"/>
    <col min="7174" max="7174" width="15.28515625" style="158" customWidth="1"/>
    <col min="7175" max="7424" width="9.140625" style="158"/>
    <col min="7425" max="7425" width="19.140625" style="158" bestFit="1" customWidth="1"/>
    <col min="7426" max="7426" width="21.7109375" style="158" customWidth="1"/>
    <col min="7427" max="7427" width="12.85546875" style="158" customWidth="1"/>
    <col min="7428" max="7428" width="21.42578125" style="158" customWidth="1"/>
    <col min="7429" max="7429" width="22.7109375" style="158" customWidth="1"/>
    <col min="7430" max="7430" width="15.28515625" style="158" customWidth="1"/>
    <col min="7431" max="7680" width="9.140625" style="158"/>
    <col min="7681" max="7681" width="19.140625" style="158" bestFit="1" customWidth="1"/>
    <col min="7682" max="7682" width="21.7109375" style="158" customWidth="1"/>
    <col min="7683" max="7683" width="12.85546875" style="158" customWidth="1"/>
    <col min="7684" max="7684" width="21.42578125" style="158" customWidth="1"/>
    <col min="7685" max="7685" width="22.7109375" style="158" customWidth="1"/>
    <col min="7686" max="7686" width="15.28515625" style="158" customWidth="1"/>
    <col min="7687" max="7936" width="9.140625" style="158"/>
    <col min="7937" max="7937" width="19.140625" style="158" bestFit="1" customWidth="1"/>
    <col min="7938" max="7938" width="21.7109375" style="158" customWidth="1"/>
    <col min="7939" max="7939" width="12.85546875" style="158" customWidth="1"/>
    <col min="7940" max="7940" width="21.42578125" style="158" customWidth="1"/>
    <col min="7941" max="7941" width="22.7109375" style="158" customWidth="1"/>
    <col min="7942" max="7942" width="15.28515625" style="158" customWidth="1"/>
    <col min="7943" max="8192" width="9.140625" style="158"/>
    <col min="8193" max="8193" width="19.140625" style="158" bestFit="1" customWidth="1"/>
    <col min="8194" max="8194" width="21.7109375" style="158" customWidth="1"/>
    <col min="8195" max="8195" width="12.85546875" style="158" customWidth="1"/>
    <col min="8196" max="8196" width="21.42578125" style="158" customWidth="1"/>
    <col min="8197" max="8197" width="22.7109375" style="158" customWidth="1"/>
    <col min="8198" max="8198" width="15.28515625" style="158" customWidth="1"/>
    <col min="8199" max="8448" width="9.140625" style="158"/>
    <col min="8449" max="8449" width="19.140625" style="158" bestFit="1" customWidth="1"/>
    <col min="8450" max="8450" width="21.7109375" style="158" customWidth="1"/>
    <col min="8451" max="8451" width="12.85546875" style="158" customWidth="1"/>
    <col min="8452" max="8452" width="21.42578125" style="158" customWidth="1"/>
    <col min="8453" max="8453" width="22.7109375" style="158" customWidth="1"/>
    <col min="8454" max="8454" width="15.28515625" style="158" customWidth="1"/>
    <col min="8455" max="8704" width="9.140625" style="158"/>
    <col min="8705" max="8705" width="19.140625" style="158" bestFit="1" customWidth="1"/>
    <col min="8706" max="8706" width="21.7109375" style="158" customWidth="1"/>
    <col min="8707" max="8707" width="12.85546875" style="158" customWidth="1"/>
    <col min="8708" max="8708" width="21.42578125" style="158" customWidth="1"/>
    <col min="8709" max="8709" width="22.7109375" style="158" customWidth="1"/>
    <col min="8710" max="8710" width="15.28515625" style="158" customWidth="1"/>
    <col min="8711" max="8960" width="9.140625" style="158"/>
    <col min="8961" max="8961" width="19.140625" style="158" bestFit="1" customWidth="1"/>
    <col min="8962" max="8962" width="21.7109375" style="158" customWidth="1"/>
    <col min="8963" max="8963" width="12.85546875" style="158" customWidth="1"/>
    <col min="8964" max="8964" width="21.42578125" style="158" customWidth="1"/>
    <col min="8965" max="8965" width="22.7109375" style="158" customWidth="1"/>
    <col min="8966" max="8966" width="15.28515625" style="158" customWidth="1"/>
    <col min="8967" max="9216" width="9.140625" style="158"/>
    <col min="9217" max="9217" width="19.140625" style="158" bestFit="1" customWidth="1"/>
    <col min="9218" max="9218" width="21.7109375" style="158" customWidth="1"/>
    <col min="9219" max="9219" width="12.85546875" style="158" customWidth="1"/>
    <col min="9220" max="9220" width="21.42578125" style="158" customWidth="1"/>
    <col min="9221" max="9221" width="22.7109375" style="158" customWidth="1"/>
    <col min="9222" max="9222" width="15.28515625" style="158" customWidth="1"/>
    <col min="9223" max="9472" width="9.140625" style="158"/>
    <col min="9473" max="9473" width="19.140625" style="158" bestFit="1" customWidth="1"/>
    <col min="9474" max="9474" width="21.7109375" style="158" customWidth="1"/>
    <col min="9475" max="9475" width="12.85546875" style="158" customWidth="1"/>
    <col min="9476" max="9476" width="21.42578125" style="158" customWidth="1"/>
    <col min="9477" max="9477" width="22.7109375" style="158" customWidth="1"/>
    <col min="9478" max="9478" width="15.28515625" style="158" customWidth="1"/>
    <col min="9479" max="9728" width="9.140625" style="158"/>
    <col min="9729" max="9729" width="19.140625" style="158" bestFit="1" customWidth="1"/>
    <col min="9730" max="9730" width="21.7109375" style="158" customWidth="1"/>
    <col min="9731" max="9731" width="12.85546875" style="158" customWidth="1"/>
    <col min="9732" max="9732" width="21.42578125" style="158" customWidth="1"/>
    <col min="9733" max="9733" width="22.7109375" style="158" customWidth="1"/>
    <col min="9734" max="9734" width="15.28515625" style="158" customWidth="1"/>
    <col min="9735" max="9984" width="9.140625" style="158"/>
    <col min="9985" max="9985" width="19.140625" style="158" bestFit="1" customWidth="1"/>
    <col min="9986" max="9986" width="21.7109375" style="158" customWidth="1"/>
    <col min="9987" max="9987" width="12.85546875" style="158" customWidth="1"/>
    <col min="9988" max="9988" width="21.42578125" style="158" customWidth="1"/>
    <col min="9989" max="9989" width="22.7109375" style="158" customWidth="1"/>
    <col min="9990" max="9990" width="15.28515625" style="158" customWidth="1"/>
    <col min="9991" max="10240" width="9.140625" style="158"/>
    <col min="10241" max="10241" width="19.140625" style="158" bestFit="1" customWidth="1"/>
    <col min="10242" max="10242" width="21.7109375" style="158" customWidth="1"/>
    <col min="10243" max="10243" width="12.85546875" style="158" customWidth="1"/>
    <col min="10244" max="10244" width="21.42578125" style="158" customWidth="1"/>
    <col min="10245" max="10245" width="22.7109375" style="158" customWidth="1"/>
    <col min="10246" max="10246" width="15.28515625" style="158" customWidth="1"/>
    <col min="10247" max="10496" width="9.140625" style="158"/>
    <col min="10497" max="10497" width="19.140625" style="158" bestFit="1" customWidth="1"/>
    <col min="10498" max="10498" width="21.7109375" style="158" customWidth="1"/>
    <col min="10499" max="10499" width="12.85546875" style="158" customWidth="1"/>
    <col min="10500" max="10500" width="21.42578125" style="158" customWidth="1"/>
    <col min="10501" max="10501" width="22.7109375" style="158" customWidth="1"/>
    <col min="10502" max="10502" width="15.28515625" style="158" customWidth="1"/>
    <col min="10503" max="10752" width="9.140625" style="158"/>
    <col min="10753" max="10753" width="19.140625" style="158" bestFit="1" customWidth="1"/>
    <col min="10754" max="10754" width="21.7109375" style="158" customWidth="1"/>
    <col min="10755" max="10755" width="12.85546875" style="158" customWidth="1"/>
    <col min="10756" max="10756" width="21.42578125" style="158" customWidth="1"/>
    <col min="10757" max="10757" width="22.7109375" style="158" customWidth="1"/>
    <col min="10758" max="10758" width="15.28515625" style="158" customWidth="1"/>
    <col min="10759" max="11008" width="9.140625" style="158"/>
    <col min="11009" max="11009" width="19.140625" style="158" bestFit="1" customWidth="1"/>
    <col min="11010" max="11010" width="21.7109375" style="158" customWidth="1"/>
    <col min="11011" max="11011" width="12.85546875" style="158" customWidth="1"/>
    <col min="11012" max="11012" width="21.42578125" style="158" customWidth="1"/>
    <col min="11013" max="11013" width="22.7109375" style="158" customWidth="1"/>
    <col min="11014" max="11014" width="15.28515625" style="158" customWidth="1"/>
    <col min="11015" max="11264" width="9.140625" style="158"/>
    <col min="11265" max="11265" width="19.140625" style="158" bestFit="1" customWidth="1"/>
    <col min="11266" max="11266" width="21.7109375" style="158" customWidth="1"/>
    <col min="11267" max="11267" width="12.85546875" style="158" customWidth="1"/>
    <col min="11268" max="11268" width="21.42578125" style="158" customWidth="1"/>
    <col min="11269" max="11269" width="22.7109375" style="158" customWidth="1"/>
    <col min="11270" max="11270" width="15.28515625" style="158" customWidth="1"/>
    <col min="11271" max="11520" width="9.140625" style="158"/>
    <col min="11521" max="11521" width="19.140625" style="158" bestFit="1" customWidth="1"/>
    <col min="11522" max="11522" width="21.7109375" style="158" customWidth="1"/>
    <col min="11523" max="11523" width="12.85546875" style="158" customWidth="1"/>
    <col min="11524" max="11524" width="21.42578125" style="158" customWidth="1"/>
    <col min="11525" max="11525" width="22.7109375" style="158" customWidth="1"/>
    <col min="11526" max="11526" width="15.28515625" style="158" customWidth="1"/>
    <col min="11527" max="11776" width="9.140625" style="158"/>
    <col min="11777" max="11777" width="19.140625" style="158" bestFit="1" customWidth="1"/>
    <col min="11778" max="11778" width="21.7109375" style="158" customWidth="1"/>
    <col min="11779" max="11779" width="12.85546875" style="158" customWidth="1"/>
    <col min="11780" max="11780" width="21.42578125" style="158" customWidth="1"/>
    <col min="11781" max="11781" width="22.7109375" style="158" customWidth="1"/>
    <col min="11782" max="11782" width="15.28515625" style="158" customWidth="1"/>
    <col min="11783" max="12032" width="9.140625" style="158"/>
    <col min="12033" max="12033" width="19.140625" style="158" bestFit="1" customWidth="1"/>
    <col min="12034" max="12034" width="21.7109375" style="158" customWidth="1"/>
    <col min="12035" max="12035" width="12.85546875" style="158" customWidth="1"/>
    <col min="12036" max="12036" width="21.42578125" style="158" customWidth="1"/>
    <col min="12037" max="12037" width="22.7109375" style="158" customWidth="1"/>
    <col min="12038" max="12038" width="15.28515625" style="158" customWidth="1"/>
    <col min="12039" max="12288" width="9.140625" style="158"/>
    <col min="12289" max="12289" width="19.140625" style="158" bestFit="1" customWidth="1"/>
    <col min="12290" max="12290" width="21.7109375" style="158" customWidth="1"/>
    <col min="12291" max="12291" width="12.85546875" style="158" customWidth="1"/>
    <col min="12292" max="12292" width="21.42578125" style="158" customWidth="1"/>
    <col min="12293" max="12293" width="22.7109375" style="158" customWidth="1"/>
    <col min="12294" max="12294" width="15.28515625" style="158" customWidth="1"/>
    <col min="12295" max="12544" width="9.140625" style="158"/>
    <col min="12545" max="12545" width="19.140625" style="158" bestFit="1" customWidth="1"/>
    <col min="12546" max="12546" width="21.7109375" style="158" customWidth="1"/>
    <col min="12547" max="12547" width="12.85546875" style="158" customWidth="1"/>
    <col min="12548" max="12548" width="21.42578125" style="158" customWidth="1"/>
    <col min="12549" max="12549" width="22.7109375" style="158" customWidth="1"/>
    <col min="12550" max="12550" width="15.28515625" style="158" customWidth="1"/>
    <col min="12551" max="12800" width="9.140625" style="158"/>
    <col min="12801" max="12801" width="19.140625" style="158" bestFit="1" customWidth="1"/>
    <col min="12802" max="12802" width="21.7109375" style="158" customWidth="1"/>
    <col min="12803" max="12803" width="12.85546875" style="158" customWidth="1"/>
    <col min="12804" max="12804" width="21.42578125" style="158" customWidth="1"/>
    <col min="12805" max="12805" width="22.7109375" style="158" customWidth="1"/>
    <col min="12806" max="12806" width="15.28515625" style="158" customWidth="1"/>
    <col min="12807" max="13056" width="9.140625" style="158"/>
    <col min="13057" max="13057" width="19.140625" style="158" bestFit="1" customWidth="1"/>
    <col min="13058" max="13058" width="21.7109375" style="158" customWidth="1"/>
    <col min="13059" max="13059" width="12.85546875" style="158" customWidth="1"/>
    <col min="13060" max="13060" width="21.42578125" style="158" customWidth="1"/>
    <col min="13061" max="13061" width="22.7109375" style="158" customWidth="1"/>
    <col min="13062" max="13062" width="15.28515625" style="158" customWidth="1"/>
    <col min="13063" max="13312" width="9.140625" style="158"/>
    <col min="13313" max="13313" width="19.140625" style="158" bestFit="1" customWidth="1"/>
    <col min="13314" max="13314" width="21.7109375" style="158" customWidth="1"/>
    <col min="13315" max="13315" width="12.85546875" style="158" customWidth="1"/>
    <col min="13316" max="13316" width="21.42578125" style="158" customWidth="1"/>
    <col min="13317" max="13317" width="22.7109375" style="158" customWidth="1"/>
    <col min="13318" max="13318" width="15.28515625" style="158" customWidth="1"/>
    <col min="13319" max="13568" width="9.140625" style="158"/>
    <col min="13569" max="13569" width="19.140625" style="158" bestFit="1" customWidth="1"/>
    <col min="13570" max="13570" width="21.7109375" style="158" customWidth="1"/>
    <col min="13571" max="13571" width="12.85546875" style="158" customWidth="1"/>
    <col min="13572" max="13572" width="21.42578125" style="158" customWidth="1"/>
    <col min="13573" max="13573" width="22.7109375" style="158" customWidth="1"/>
    <col min="13574" max="13574" width="15.28515625" style="158" customWidth="1"/>
    <col min="13575" max="13824" width="9.140625" style="158"/>
    <col min="13825" max="13825" width="19.140625" style="158" bestFit="1" customWidth="1"/>
    <col min="13826" max="13826" width="21.7109375" style="158" customWidth="1"/>
    <col min="13827" max="13827" width="12.85546875" style="158" customWidth="1"/>
    <col min="13828" max="13828" width="21.42578125" style="158" customWidth="1"/>
    <col min="13829" max="13829" width="22.7109375" style="158" customWidth="1"/>
    <col min="13830" max="13830" width="15.28515625" style="158" customWidth="1"/>
    <col min="13831" max="14080" width="9.140625" style="158"/>
    <col min="14081" max="14081" width="19.140625" style="158" bestFit="1" customWidth="1"/>
    <col min="14082" max="14082" width="21.7109375" style="158" customWidth="1"/>
    <col min="14083" max="14083" width="12.85546875" style="158" customWidth="1"/>
    <col min="14084" max="14084" width="21.42578125" style="158" customWidth="1"/>
    <col min="14085" max="14085" width="22.7109375" style="158" customWidth="1"/>
    <col min="14086" max="14086" width="15.28515625" style="158" customWidth="1"/>
    <col min="14087" max="14336" width="9.140625" style="158"/>
    <col min="14337" max="14337" width="19.140625" style="158" bestFit="1" customWidth="1"/>
    <col min="14338" max="14338" width="21.7109375" style="158" customWidth="1"/>
    <col min="14339" max="14339" width="12.85546875" style="158" customWidth="1"/>
    <col min="14340" max="14340" width="21.42578125" style="158" customWidth="1"/>
    <col min="14341" max="14341" width="22.7109375" style="158" customWidth="1"/>
    <col min="14342" max="14342" width="15.28515625" style="158" customWidth="1"/>
    <col min="14343" max="14592" width="9.140625" style="158"/>
    <col min="14593" max="14593" width="19.140625" style="158" bestFit="1" customWidth="1"/>
    <col min="14594" max="14594" width="21.7109375" style="158" customWidth="1"/>
    <col min="14595" max="14595" width="12.85546875" style="158" customWidth="1"/>
    <col min="14596" max="14596" width="21.42578125" style="158" customWidth="1"/>
    <col min="14597" max="14597" width="22.7109375" style="158" customWidth="1"/>
    <col min="14598" max="14598" width="15.28515625" style="158" customWidth="1"/>
    <col min="14599" max="14848" width="9.140625" style="158"/>
    <col min="14849" max="14849" width="19.140625" style="158" bestFit="1" customWidth="1"/>
    <col min="14850" max="14850" width="21.7109375" style="158" customWidth="1"/>
    <col min="14851" max="14851" width="12.85546875" style="158" customWidth="1"/>
    <col min="14852" max="14852" width="21.42578125" style="158" customWidth="1"/>
    <col min="14853" max="14853" width="22.7109375" style="158" customWidth="1"/>
    <col min="14854" max="14854" width="15.28515625" style="158" customWidth="1"/>
    <col min="14855" max="15104" width="9.140625" style="158"/>
    <col min="15105" max="15105" width="19.140625" style="158" bestFit="1" customWidth="1"/>
    <col min="15106" max="15106" width="21.7109375" style="158" customWidth="1"/>
    <col min="15107" max="15107" width="12.85546875" style="158" customWidth="1"/>
    <col min="15108" max="15108" width="21.42578125" style="158" customWidth="1"/>
    <col min="15109" max="15109" width="22.7109375" style="158" customWidth="1"/>
    <col min="15110" max="15110" width="15.28515625" style="158" customWidth="1"/>
    <col min="15111" max="15360" width="9.140625" style="158"/>
    <col min="15361" max="15361" width="19.140625" style="158" bestFit="1" customWidth="1"/>
    <col min="15362" max="15362" width="21.7109375" style="158" customWidth="1"/>
    <col min="15363" max="15363" width="12.85546875" style="158" customWidth="1"/>
    <col min="15364" max="15364" width="21.42578125" style="158" customWidth="1"/>
    <col min="15365" max="15365" width="22.7109375" style="158" customWidth="1"/>
    <col min="15366" max="15366" width="15.28515625" style="158" customWidth="1"/>
    <col min="15367" max="15616" width="9.140625" style="158"/>
    <col min="15617" max="15617" width="19.140625" style="158" bestFit="1" customWidth="1"/>
    <col min="15618" max="15618" width="21.7109375" style="158" customWidth="1"/>
    <col min="15619" max="15619" width="12.85546875" style="158" customWidth="1"/>
    <col min="15620" max="15620" width="21.42578125" style="158" customWidth="1"/>
    <col min="15621" max="15621" width="22.7109375" style="158" customWidth="1"/>
    <col min="15622" max="15622" width="15.28515625" style="158" customWidth="1"/>
    <col min="15623" max="15872" width="9.140625" style="158"/>
    <col min="15873" max="15873" width="19.140625" style="158" bestFit="1" customWidth="1"/>
    <col min="15874" max="15874" width="21.7109375" style="158" customWidth="1"/>
    <col min="15875" max="15875" width="12.85546875" style="158" customWidth="1"/>
    <col min="15876" max="15876" width="21.42578125" style="158" customWidth="1"/>
    <col min="15877" max="15877" width="22.7109375" style="158" customWidth="1"/>
    <col min="15878" max="15878" width="15.28515625" style="158" customWidth="1"/>
    <col min="15879" max="16128" width="9.140625" style="158"/>
    <col min="16129" max="16129" width="19.140625" style="158" bestFit="1" customWidth="1"/>
    <col min="16130" max="16130" width="21.7109375" style="158" customWidth="1"/>
    <col min="16131" max="16131" width="12.85546875" style="158" customWidth="1"/>
    <col min="16132" max="16132" width="21.42578125" style="158" customWidth="1"/>
    <col min="16133" max="16133" width="22.7109375" style="158" customWidth="1"/>
    <col min="16134" max="16134" width="15.28515625" style="158" customWidth="1"/>
    <col min="16135" max="16384" width="9.140625" style="158"/>
  </cols>
  <sheetData>
    <row r="1" spans="1:6" ht="23.25" x14ac:dyDescent="0.5">
      <c r="A1" s="293" t="s">
        <v>183</v>
      </c>
      <c r="B1" s="293"/>
      <c r="C1" s="293"/>
      <c r="D1" s="293"/>
      <c r="E1" s="293"/>
      <c r="F1" s="293"/>
    </row>
    <row r="2" spans="1:6" ht="23.25" x14ac:dyDescent="0.5">
      <c r="A2" s="293" t="s">
        <v>352</v>
      </c>
      <c r="B2" s="293"/>
      <c r="C2" s="293"/>
      <c r="D2" s="293"/>
      <c r="E2" s="293"/>
      <c r="F2" s="293"/>
    </row>
    <row r="3" spans="1:6" ht="23.25" x14ac:dyDescent="0.5">
      <c r="A3" s="294" t="s">
        <v>102</v>
      </c>
      <c r="B3" s="294"/>
      <c r="C3" s="294"/>
      <c r="D3" s="294"/>
      <c r="E3" s="294"/>
      <c r="F3" s="294"/>
    </row>
    <row r="4" spans="1:6" ht="21" x14ac:dyDescent="0.35">
      <c r="A4" s="159" t="s">
        <v>339</v>
      </c>
      <c r="B4" s="159" t="s">
        <v>340</v>
      </c>
      <c r="C4" s="159" t="s">
        <v>341</v>
      </c>
      <c r="D4" s="159" t="s">
        <v>342</v>
      </c>
      <c r="E4" s="159" t="s">
        <v>343</v>
      </c>
      <c r="F4" s="159" t="s">
        <v>15</v>
      </c>
    </row>
    <row r="5" spans="1:6" ht="21" x14ac:dyDescent="0.35">
      <c r="A5" s="159" t="s">
        <v>2</v>
      </c>
      <c r="B5" s="160" t="s">
        <v>2</v>
      </c>
      <c r="C5" s="160" t="s">
        <v>2</v>
      </c>
      <c r="D5" s="159" t="s">
        <v>100</v>
      </c>
      <c r="E5" s="159"/>
      <c r="F5" s="161">
        <v>2280</v>
      </c>
    </row>
    <row r="6" spans="1:6" ht="21" x14ac:dyDescent="0.35">
      <c r="A6" s="295" t="s">
        <v>106</v>
      </c>
      <c r="B6" s="162" t="s">
        <v>113</v>
      </c>
      <c r="C6" s="163" t="s">
        <v>3</v>
      </c>
      <c r="D6" s="297" t="s">
        <v>344</v>
      </c>
      <c r="E6" s="298"/>
      <c r="F6" s="164">
        <f>218180-215816</f>
        <v>2364</v>
      </c>
    </row>
    <row r="7" spans="1:6" ht="21" x14ac:dyDescent="0.35">
      <c r="A7" s="296"/>
      <c r="B7" s="162" t="s">
        <v>114</v>
      </c>
      <c r="C7" s="163" t="s">
        <v>3</v>
      </c>
      <c r="D7" s="297" t="s">
        <v>344</v>
      </c>
      <c r="E7" s="298"/>
      <c r="F7" s="165">
        <f>122500-116086</f>
        <v>6414</v>
      </c>
    </row>
    <row r="8" spans="1:6" ht="21" x14ac:dyDescent="0.35">
      <c r="A8" s="295" t="s">
        <v>108</v>
      </c>
      <c r="B8" s="295" t="s">
        <v>345</v>
      </c>
      <c r="C8" s="163" t="s">
        <v>3</v>
      </c>
      <c r="D8" s="297" t="s">
        <v>344</v>
      </c>
      <c r="E8" s="298"/>
      <c r="F8" s="165">
        <f>201580-183620</f>
        <v>17960</v>
      </c>
    </row>
    <row r="9" spans="1:6" ht="21" x14ac:dyDescent="0.35">
      <c r="A9" s="296"/>
      <c r="B9" s="296"/>
      <c r="C9" s="167"/>
      <c r="D9" s="163" t="s">
        <v>136</v>
      </c>
      <c r="E9" s="163"/>
      <c r="F9" s="165">
        <f>42700+9945.23-974.77</f>
        <v>51670.46</v>
      </c>
    </row>
    <row r="10" spans="1:6" ht="42" x14ac:dyDescent="0.35">
      <c r="A10" s="162" t="s">
        <v>109</v>
      </c>
      <c r="B10" s="163" t="s">
        <v>346</v>
      </c>
      <c r="C10" s="163" t="s">
        <v>3</v>
      </c>
      <c r="D10" s="297" t="s">
        <v>344</v>
      </c>
      <c r="E10" s="298"/>
      <c r="F10" s="165">
        <f>78000-75911</f>
        <v>2089</v>
      </c>
    </row>
    <row r="11" spans="1:6" ht="42" x14ac:dyDescent="0.35">
      <c r="A11" s="162" t="s">
        <v>109</v>
      </c>
      <c r="B11" s="163" t="s">
        <v>347</v>
      </c>
      <c r="C11" s="163" t="s">
        <v>8</v>
      </c>
      <c r="D11" s="163" t="s">
        <v>220</v>
      </c>
      <c r="E11" s="163" t="s">
        <v>348</v>
      </c>
      <c r="F11" s="165">
        <f>2500000-2480000</f>
        <v>20000</v>
      </c>
    </row>
    <row r="12" spans="1:6" ht="42" x14ac:dyDescent="0.35">
      <c r="A12" s="162" t="s">
        <v>109</v>
      </c>
      <c r="B12" s="163" t="s">
        <v>120</v>
      </c>
      <c r="C12" s="163" t="s">
        <v>31</v>
      </c>
      <c r="D12" s="163" t="s">
        <v>149</v>
      </c>
      <c r="E12" s="163" t="s">
        <v>349</v>
      </c>
      <c r="F12" s="165">
        <f>690000-688000</f>
        <v>2000</v>
      </c>
    </row>
    <row r="13" spans="1:6" x14ac:dyDescent="0.35">
      <c r="A13" s="303" t="s">
        <v>109</v>
      </c>
      <c r="B13" s="304" t="s">
        <v>120</v>
      </c>
      <c r="C13" s="304" t="s">
        <v>31</v>
      </c>
      <c r="D13" s="304" t="s">
        <v>149</v>
      </c>
      <c r="E13" s="304" t="s">
        <v>350</v>
      </c>
      <c r="F13" s="299">
        <f>700000-699000</f>
        <v>1000</v>
      </c>
    </row>
    <row r="14" spans="1:6" ht="25.5" customHeight="1" x14ac:dyDescent="0.35">
      <c r="A14" s="303"/>
      <c r="B14" s="304"/>
      <c r="C14" s="304"/>
      <c r="D14" s="304"/>
      <c r="E14" s="304"/>
      <c r="F14" s="299"/>
    </row>
    <row r="15" spans="1:6" ht="63" x14ac:dyDescent="0.35">
      <c r="A15" s="162" t="s">
        <v>109</v>
      </c>
      <c r="B15" s="163" t="s">
        <v>120</v>
      </c>
      <c r="C15" s="163" t="s">
        <v>31</v>
      </c>
      <c r="D15" s="163" t="s">
        <v>149</v>
      </c>
      <c r="E15" s="163" t="s">
        <v>351</v>
      </c>
      <c r="F15" s="165">
        <f>696000-690000</f>
        <v>6000</v>
      </c>
    </row>
    <row r="16" spans="1:6" ht="24" thickBot="1" x14ac:dyDescent="0.55000000000000004">
      <c r="A16" s="300" t="s">
        <v>29</v>
      </c>
      <c r="B16" s="301"/>
      <c r="C16" s="301"/>
      <c r="D16" s="301"/>
      <c r="E16" s="302"/>
      <c r="F16" s="166">
        <f>SUM(F5:F15)</f>
        <v>111777.45999999999</v>
      </c>
    </row>
    <row r="17" ht="17.25" thickTop="1" x14ac:dyDescent="0.35"/>
  </sheetData>
  <mergeCells count="17">
    <mergeCell ref="F13:F14"/>
    <mergeCell ref="A16:E16"/>
    <mergeCell ref="A8:A9"/>
    <mergeCell ref="B8:B9"/>
    <mergeCell ref="D8:E8"/>
    <mergeCell ref="D10:E10"/>
    <mergeCell ref="A13:A14"/>
    <mergeCell ref="B13:B14"/>
    <mergeCell ref="C13:C14"/>
    <mergeCell ref="D13:D14"/>
    <mergeCell ref="E13:E14"/>
    <mergeCell ref="A1:F1"/>
    <mergeCell ref="A2:F2"/>
    <mergeCell ref="A3:F3"/>
    <mergeCell ref="A6:A7"/>
    <mergeCell ref="D6:E6"/>
    <mergeCell ref="D7:E7"/>
  </mergeCells>
  <pageMargins left="0.7" right="0.7" top="0.75" bottom="0.75" header="0.3" footer="0.3"/>
  <pageSetup paperSize="9" scale="78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topLeftCell="A61" workbookViewId="0">
      <selection activeCell="C38" sqref="C38"/>
    </sheetView>
  </sheetViews>
  <sheetFormatPr defaultColWidth="9.140625" defaultRowHeight="23.25" x14ac:dyDescent="0.5"/>
  <cols>
    <col min="1" max="1" width="28.140625" style="31" customWidth="1"/>
    <col min="2" max="2" width="11.28515625" style="31" bestFit="1" customWidth="1"/>
    <col min="3" max="3" width="13.7109375" style="31" customWidth="1"/>
    <col min="4" max="4" width="14.85546875" style="31" customWidth="1"/>
    <col min="5" max="5" width="14.85546875" style="31" bestFit="1" customWidth="1"/>
    <col min="6" max="6" width="13.42578125" style="31" customWidth="1"/>
    <col min="7" max="8" width="9.140625" style="31"/>
    <col min="9" max="9" width="12.7109375" style="31" bestFit="1" customWidth="1"/>
    <col min="10" max="16384" width="9.140625" style="31"/>
  </cols>
  <sheetData>
    <row r="1" spans="1:6" x14ac:dyDescent="0.5">
      <c r="A1" s="308" t="s">
        <v>353</v>
      </c>
      <c r="B1" s="308"/>
      <c r="C1" s="308"/>
      <c r="D1" s="308"/>
      <c r="E1" s="308"/>
      <c r="F1" s="308"/>
    </row>
    <row r="2" spans="1:6" x14ac:dyDescent="0.5">
      <c r="A2" s="308" t="s">
        <v>758</v>
      </c>
      <c r="B2" s="308"/>
      <c r="C2" s="308"/>
      <c r="D2" s="308"/>
      <c r="E2" s="308"/>
      <c r="F2" s="308"/>
    </row>
    <row r="3" spans="1:6" x14ac:dyDescent="0.5">
      <c r="A3" s="38" t="s">
        <v>21</v>
      </c>
      <c r="B3" s="38" t="s">
        <v>0</v>
      </c>
      <c r="C3" s="38" t="s">
        <v>30</v>
      </c>
      <c r="D3" s="38" t="s">
        <v>22</v>
      </c>
      <c r="E3" s="38" t="s">
        <v>23</v>
      </c>
      <c r="F3" s="38" t="s">
        <v>24</v>
      </c>
    </row>
    <row r="4" spans="1:6" x14ac:dyDescent="0.5">
      <c r="A4" s="32" t="s">
        <v>25</v>
      </c>
      <c r="B4" s="33">
        <v>230102</v>
      </c>
      <c r="C4" s="34">
        <v>15725.35</v>
      </c>
      <c r="D4" s="34">
        <v>65250.2</v>
      </c>
      <c r="E4" s="34">
        <v>15725.35</v>
      </c>
      <c r="F4" s="34">
        <f t="shared" ref="F4:F9" si="0">C4+D4-E4</f>
        <v>65250.200000000004</v>
      </c>
    </row>
    <row r="5" spans="1:6" x14ac:dyDescent="0.5">
      <c r="A5" s="32" t="s">
        <v>26</v>
      </c>
      <c r="B5" s="33">
        <v>230108</v>
      </c>
      <c r="C5" s="34">
        <v>423653</v>
      </c>
      <c r="D5" s="34">
        <v>30350</v>
      </c>
      <c r="E5" s="34">
        <v>6650</v>
      </c>
      <c r="F5" s="34">
        <f t="shared" si="0"/>
        <v>447353</v>
      </c>
    </row>
    <row r="6" spans="1:6" x14ac:dyDescent="0.5">
      <c r="A6" s="32" t="s">
        <v>27</v>
      </c>
      <c r="B6" s="33">
        <v>230105</v>
      </c>
      <c r="C6" s="34">
        <v>6933.35</v>
      </c>
      <c r="D6" s="34">
        <v>29.3</v>
      </c>
      <c r="E6" s="34">
        <v>0</v>
      </c>
      <c r="F6" s="34">
        <f t="shared" si="0"/>
        <v>6962.6500000000005</v>
      </c>
    </row>
    <row r="7" spans="1:6" x14ac:dyDescent="0.5">
      <c r="A7" s="32" t="s">
        <v>51</v>
      </c>
      <c r="B7" s="33">
        <v>230106</v>
      </c>
      <c r="C7" s="34">
        <v>8320.02</v>
      </c>
      <c r="D7" s="34">
        <v>35.159999999999997</v>
      </c>
      <c r="E7" s="34">
        <v>0</v>
      </c>
      <c r="F7" s="34">
        <f t="shared" si="0"/>
        <v>8355.18</v>
      </c>
    </row>
    <row r="8" spans="1:6" x14ac:dyDescent="0.5">
      <c r="A8" s="32" t="s">
        <v>100</v>
      </c>
      <c r="B8" s="33">
        <v>230115</v>
      </c>
      <c r="C8" s="34">
        <v>12065</v>
      </c>
      <c r="D8" s="34">
        <v>12532</v>
      </c>
      <c r="E8" s="34">
        <v>12065</v>
      </c>
      <c r="F8" s="34">
        <f t="shared" si="0"/>
        <v>12532</v>
      </c>
    </row>
    <row r="9" spans="1:6" x14ac:dyDescent="0.5">
      <c r="A9" s="32" t="s">
        <v>354</v>
      </c>
      <c r="B9" s="33">
        <v>230116</v>
      </c>
      <c r="C9" s="169">
        <v>4500</v>
      </c>
      <c r="D9" s="34">
        <v>0</v>
      </c>
      <c r="E9" s="34">
        <v>0</v>
      </c>
      <c r="F9" s="34">
        <f t="shared" si="0"/>
        <v>4500</v>
      </c>
    </row>
    <row r="10" spans="1:6" x14ac:dyDescent="0.5">
      <c r="A10" s="32" t="s">
        <v>355</v>
      </c>
      <c r="B10" s="33"/>
      <c r="C10" s="169"/>
      <c r="D10" s="34"/>
      <c r="E10" s="34"/>
      <c r="F10" s="34"/>
    </row>
    <row r="11" spans="1:6" x14ac:dyDescent="0.5">
      <c r="A11" s="32" t="s">
        <v>28</v>
      </c>
      <c r="B11" s="33">
        <v>230118</v>
      </c>
      <c r="C11" s="34">
        <v>886650.5</v>
      </c>
      <c r="D11" s="34">
        <v>0</v>
      </c>
      <c r="E11" s="34"/>
      <c r="F11" s="34">
        <f t="shared" ref="F11" si="1">C11+D11-E11</f>
        <v>886650.5</v>
      </c>
    </row>
    <row r="12" spans="1:6" ht="24" thickBot="1" x14ac:dyDescent="0.55000000000000004">
      <c r="A12" s="35" t="s">
        <v>29</v>
      </c>
      <c r="B12" s="36"/>
      <c r="C12" s="37">
        <f>SUM(C4:C11)</f>
        <v>1357847.22</v>
      </c>
      <c r="D12" s="37">
        <f>SUM(D4:D11)</f>
        <v>108196.66</v>
      </c>
      <c r="E12" s="37">
        <f>SUM(E4:E11)</f>
        <v>34440.35</v>
      </c>
      <c r="F12" s="37">
        <f>SUM(F4:F11)</f>
        <v>1431603.53</v>
      </c>
    </row>
    <row r="13" spans="1:6" ht="24" thickTop="1" x14ac:dyDescent="0.5">
      <c r="A13" s="139"/>
      <c r="B13" s="127"/>
      <c r="C13" s="168"/>
      <c r="D13" s="168"/>
      <c r="E13" s="168"/>
      <c r="F13" s="168"/>
    </row>
    <row r="14" spans="1:6" x14ac:dyDescent="0.5">
      <c r="A14" s="139"/>
      <c r="B14" s="127"/>
      <c r="C14" s="168"/>
      <c r="D14" s="168"/>
      <c r="E14" s="168"/>
      <c r="F14" s="168"/>
    </row>
    <row r="15" spans="1:6" x14ac:dyDescent="0.5">
      <c r="A15" s="139"/>
      <c r="B15" s="127"/>
      <c r="C15" s="168"/>
      <c r="D15" s="168"/>
      <c r="E15" s="168"/>
      <c r="F15" s="168"/>
    </row>
    <row r="16" spans="1:6" x14ac:dyDescent="0.5">
      <c r="A16" s="139"/>
      <c r="B16" s="127"/>
      <c r="C16" s="168"/>
      <c r="D16" s="168"/>
      <c r="E16" s="168"/>
      <c r="F16" s="168"/>
    </row>
    <row r="17" spans="1:6" x14ac:dyDescent="0.5">
      <c r="A17" s="139"/>
      <c r="B17" s="127"/>
      <c r="C17" s="168"/>
      <c r="D17" s="168"/>
      <c r="E17" s="168"/>
      <c r="F17" s="168"/>
    </row>
    <row r="18" spans="1:6" x14ac:dyDescent="0.5">
      <c r="A18" s="139"/>
      <c r="B18" s="127"/>
      <c r="C18" s="168"/>
      <c r="D18" s="168"/>
      <c r="E18" s="168"/>
      <c r="F18" s="168"/>
    </row>
    <row r="19" spans="1:6" x14ac:dyDescent="0.5">
      <c r="A19" s="139"/>
      <c r="B19" s="127"/>
      <c r="C19" s="168"/>
      <c r="D19" s="168"/>
      <c r="E19" s="168"/>
      <c r="F19" s="168"/>
    </row>
    <row r="20" spans="1:6" x14ac:dyDescent="0.5">
      <c r="A20" s="139"/>
      <c r="B20" s="127"/>
      <c r="C20" s="168"/>
      <c r="D20" s="168"/>
      <c r="E20" s="168"/>
      <c r="F20" s="168"/>
    </row>
    <row r="21" spans="1:6" x14ac:dyDescent="0.5">
      <c r="A21" s="139"/>
      <c r="B21" s="127"/>
      <c r="C21" s="168"/>
      <c r="D21" s="168"/>
      <c r="E21" s="168"/>
      <c r="F21" s="168"/>
    </row>
    <row r="22" spans="1:6" x14ac:dyDescent="0.5">
      <c r="A22" s="139"/>
      <c r="B22" s="127"/>
      <c r="C22" s="168"/>
      <c r="D22" s="168"/>
      <c r="E22" s="168"/>
      <c r="F22" s="168"/>
    </row>
    <row r="23" spans="1:6" x14ac:dyDescent="0.5">
      <c r="A23" s="139"/>
      <c r="B23" s="127"/>
      <c r="C23" s="168"/>
      <c r="D23" s="168"/>
      <c r="E23" s="168"/>
      <c r="F23" s="168"/>
    </row>
    <row r="24" spans="1:6" x14ac:dyDescent="0.5">
      <c r="A24" s="139"/>
      <c r="B24" s="127"/>
      <c r="C24" s="168"/>
      <c r="D24" s="168"/>
      <c r="E24" s="168"/>
      <c r="F24" s="168"/>
    </row>
    <row r="25" spans="1:6" x14ac:dyDescent="0.5">
      <c r="A25" s="139"/>
      <c r="B25" s="127"/>
      <c r="C25" s="168"/>
      <c r="D25" s="168"/>
      <c r="E25" s="168"/>
      <c r="F25" s="168"/>
    </row>
    <row r="26" spans="1:6" x14ac:dyDescent="0.5">
      <c r="A26" s="139"/>
      <c r="B26" s="127"/>
      <c r="C26" s="168"/>
      <c r="D26" s="168"/>
      <c r="E26" s="168"/>
      <c r="F26" s="168"/>
    </row>
    <row r="27" spans="1:6" x14ac:dyDescent="0.5">
      <c r="A27" s="139"/>
      <c r="B27" s="127"/>
      <c r="C27" s="168"/>
      <c r="D27" s="168"/>
      <c r="E27" s="168"/>
      <c r="F27" s="168"/>
    </row>
    <row r="28" spans="1:6" x14ac:dyDescent="0.5">
      <c r="A28" s="139"/>
      <c r="B28" s="127"/>
      <c r="C28" s="168"/>
      <c r="D28" s="168"/>
      <c r="E28" s="168"/>
      <c r="F28" s="168"/>
    </row>
    <row r="29" spans="1:6" x14ac:dyDescent="0.5">
      <c r="A29" s="139"/>
      <c r="B29" s="127"/>
      <c r="C29" s="168"/>
      <c r="D29" s="168"/>
      <c r="E29" s="168"/>
      <c r="F29" s="168"/>
    </row>
    <row r="30" spans="1:6" x14ac:dyDescent="0.5">
      <c r="A30" s="139"/>
      <c r="B30" s="127"/>
      <c r="C30" s="168"/>
      <c r="D30" s="168"/>
      <c r="E30" s="168"/>
      <c r="F30" s="168"/>
    </row>
    <row r="31" spans="1:6" x14ac:dyDescent="0.5">
      <c r="A31" s="139"/>
      <c r="B31" s="127"/>
      <c r="C31" s="168"/>
      <c r="D31" s="168"/>
      <c r="E31" s="168"/>
      <c r="F31" s="168"/>
    </row>
    <row r="32" spans="1:6" x14ac:dyDescent="0.5">
      <c r="A32" s="139"/>
      <c r="B32" s="127"/>
      <c r="C32" s="168"/>
      <c r="D32" s="168"/>
      <c r="E32" s="168"/>
      <c r="F32" s="168"/>
    </row>
    <row r="33" spans="1:6" x14ac:dyDescent="0.5">
      <c r="A33" s="139"/>
      <c r="B33" s="127"/>
      <c r="C33" s="168"/>
      <c r="D33" s="168"/>
      <c r="E33" s="168"/>
      <c r="F33" s="168"/>
    </row>
    <row r="34" spans="1:6" x14ac:dyDescent="0.5">
      <c r="A34" s="308" t="s">
        <v>40</v>
      </c>
      <c r="B34" s="308"/>
      <c r="C34" s="308"/>
      <c r="D34" s="308"/>
      <c r="E34" s="308"/>
      <c r="F34" s="308"/>
    </row>
    <row r="35" spans="1:6" x14ac:dyDescent="0.5">
      <c r="A35" s="308" t="str">
        <f>A2</f>
        <v>ประจำเดือนเมษายน  2560</v>
      </c>
      <c r="B35" s="308"/>
      <c r="C35" s="308"/>
      <c r="D35" s="308"/>
      <c r="E35" s="308"/>
      <c r="F35" s="308"/>
    </row>
    <row r="36" spans="1:6" x14ac:dyDescent="0.5">
      <c r="A36" s="38" t="s">
        <v>21</v>
      </c>
      <c r="B36" s="38" t="s">
        <v>0</v>
      </c>
      <c r="C36" s="38" t="s">
        <v>30</v>
      </c>
      <c r="D36" s="38" t="s">
        <v>95</v>
      </c>
      <c r="E36" s="38" t="s">
        <v>35</v>
      </c>
      <c r="F36" s="147" t="s">
        <v>324</v>
      </c>
    </row>
    <row r="37" spans="1:6" x14ac:dyDescent="0.5">
      <c r="A37" s="88" t="s">
        <v>125</v>
      </c>
      <c r="B37" s="33"/>
      <c r="C37" s="34">
        <v>0</v>
      </c>
      <c r="D37" s="34">
        <f>1788300+1192200+596100+566300+428800+654600+1747500</f>
        <v>6973800</v>
      </c>
      <c r="E37" s="34">
        <f>1691100+558700+557200+1109800-3600+552600+550400+549700+547700+545700</f>
        <v>6659300</v>
      </c>
      <c r="F37" s="34">
        <f t="shared" ref="F37:F51" si="2">C37+D37-E37</f>
        <v>314500</v>
      </c>
    </row>
    <row r="38" spans="1:6" x14ac:dyDescent="0.5">
      <c r="A38" s="88" t="s">
        <v>86</v>
      </c>
      <c r="B38" s="33"/>
      <c r="C38" s="34">
        <v>0</v>
      </c>
      <c r="D38" s="34">
        <f>280800+280800+93600+79200+82400+314400+46400</f>
        <v>1177600</v>
      </c>
      <c r="E38" s="34">
        <f>276800+89600+89600+89600+89600+89600+89600+89600+134400+139200</f>
        <v>1177600</v>
      </c>
      <c r="F38" s="34">
        <f t="shared" si="2"/>
        <v>0</v>
      </c>
    </row>
    <row r="39" spans="1:6" x14ac:dyDescent="0.5">
      <c r="A39" s="88" t="s">
        <v>87</v>
      </c>
      <c r="B39" s="33"/>
      <c r="C39" s="34">
        <v>42700</v>
      </c>
      <c r="D39" s="34">
        <f>171000+114000+228000+114000-91838</f>
        <v>535162</v>
      </c>
      <c r="E39" s="34">
        <f>146016.77+54200+54200+44200+45600+44200+45600+45600+45600+9945.23</f>
        <v>535162</v>
      </c>
      <c r="F39" s="34">
        <f t="shared" si="2"/>
        <v>42700</v>
      </c>
    </row>
    <row r="40" spans="1:6" x14ac:dyDescent="0.5">
      <c r="A40" s="88" t="s">
        <v>91</v>
      </c>
      <c r="B40" s="33"/>
      <c r="C40" s="34">
        <v>6870</v>
      </c>
      <c r="D40" s="34">
        <f>239105+164210+323590+162620+122610+94615</f>
        <v>1106750</v>
      </c>
      <c r="E40" s="34">
        <f>238980+79660+79660+81730+79660+81730+81730+81730+81730+97530</f>
        <v>984140</v>
      </c>
      <c r="F40" s="34">
        <f t="shared" si="2"/>
        <v>129480</v>
      </c>
    </row>
    <row r="41" spans="1:6" x14ac:dyDescent="0.5">
      <c r="A41" s="88" t="s">
        <v>225</v>
      </c>
      <c r="B41" s="33"/>
      <c r="C41" s="34"/>
      <c r="D41" s="34">
        <v>17100</v>
      </c>
      <c r="E41" s="34">
        <v>17100</v>
      </c>
      <c r="F41" s="34">
        <f t="shared" ref="F41" si="3">C41+D41-E41</f>
        <v>0</v>
      </c>
    </row>
    <row r="42" spans="1:6" x14ac:dyDescent="0.5">
      <c r="A42" s="88" t="s">
        <v>92</v>
      </c>
      <c r="B42" s="32"/>
      <c r="C42" s="34">
        <v>0</v>
      </c>
      <c r="D42" s="34">
        <f>8550+6555+11400+5700-2777</f>
        <v>29428</v>
      </c>
      <c r="E42" s="34">
        <f>4872+2461+3565+2710+2210+2210+2280+2280+2280+4560</f>
        <v>29428</v>
      </c>
      <c r="F42" s="34">
        <f t="shared" si="2"/>
        <v>0</v>
      </c>
    </row>
    <row r="43" spans="1:6" x14ac:dyDescent="0.5">
      <c r="A43" s="88" t="s">
        <v>101</v>
      </c>
      <c r="B43" s="32"/>
      <c r="C43" s="34">
        <v>0</v>
      </c>
      <c r="D43" s="34">
        <f>156100+223000</f>
        <v>379100</v>
      </c>
      <c r="E43" s="34">
        <f>149100+223000</f>
        <v>372100</v>
      </c>
      <c r="F43" s="34">
        <f t="shared" si="2"/>
        <v>7000</v>
      </c>
    </row>
    <row r="44" spans="1:6" x14ac:dyDescent="0.5">
      <c r="A44" s="88" t="s">
        <v>224</v>
      </c>
      <c r="B44" s="32"/>
      <c r="C44" s="34">
        <v>0</v>
      </c>
      <c r="D44" s="34">
        <v>70000</v>
      </c>
      <c r="E44" s="34">
        <v>70000</v>
      </c>
      <c r="F44" s="34">
        <f t="shared" si="2"/>
        <v>0</v>
      </c>
    </row>
    <row r="45" spans="1:6" x14ac:dyDescent="0.5">
      <c r="A45" s="88" t="s">
        <v>323</v>
      </c>
      <c r="B45" s="32"/>
      <c r="C45" s="34"/>
      <c r="D45" s="34">
        <v>39800</v>
      </c>
      <c r="E45" s="34">
        <v>35300</v>
      </c>
      <c r="F45" s="34">
        <f t="shared" si="2"/>
        <v>4500</v>
      </c>
    </row>
    <row r="46" spans="1:6" x14ac:dyDescent="0.5">
      <c r="A46" s="88" t="s">
        <v>267</v>
      </c>
      <c r="B46" s="32"/>
      <c r="C46" s="34">
        <v>0</v>
      </c>
      <c r="D46" s="34">
        <v>32500</v>
      </c>
      <c r="E46" s="34">
        <f>6500+26000</f>
        <v>32500</v>
      </c>
      <c r="F46" s="34">
        <f t="shared" si="2"/>
        <v>0</v>
      </c>
    </row>
    <row r="47" spans="1:6" x14ac:dyDescent="0.5">
      <c r="A47" s="88" t="s">
        <v>278</v>
      </c>
      <c r="B47" s="32"/>
      <c r="C47" s="34"/>
      <c r="D47" s="34">
        <f>670600+721500+962000</f>
        <v>2354100</v>
      </c>
      <c r="E47" s="34">
        <v>2354100</v>
      </c>
      <c r="F47" s="34">
        <f t="shared" si="2"/>
        <v>0</v>
      </c>
    </row>
    <row r="48" spans="1:6" x14ac:dyDescent="0.5">
      <c r="A48" s="88" t="s">
        <v>279</v>
      </c>
      <c r="B48" s="32"/>
      <c r="C48" s="34"/>
      <c r="D48" s="34">
        <f>561000+1386700</f>
        <v>1947700</v>
      </c>
      <c r="E48" s="34">
        <v>1947700</v>
      </c>
      <c r="F48" s="34">
        <f t="shared" si="2"/>
        <v>0</v>
      </c>
    </row>
    <row r="49" spans="1:9" x14ac:dyDescent="0.5">
      <c r="A49" s="88" t="s">
        <v>291</v>
      </c>
      <c r="B49" s="32"/>
      <c r="C49" s="34"/>
      <c r="D49" s="34">
        <v>1249000</v>
      </c>
      <c r="E49" s="34">
        <v>1249000</v>
      </c>
      <c r="F49" s="34">
        <f t="shared" si="2"/>
        <v>0</v>
      </c>
    </row>
    <row r="50" spans="1:9" x14ac:dyDescent="0.5">
      <c r="A50" s="88" t="s">
        <v>295</v>
      </c>
      <c r="B50" s="32"/>
      <c r="C50" s="34"/>
      <c r="D50" s="34">
        <v>1010000</v>
      </c>
      <c r="E50" s="34">
        <v>1010000</v>
      </c>
      <c r="F50" s="34">
        <f t="shared" si="2"/>
        <v>0</v>
      </c>
    </row>
    <row r="51" spans="1:9" x14ac:dyDescent="0.5">
      <c r="A51" s="88" t="s">
        <v>292</v>
      </c>
      <c r="B51" s="32"/>
      <c r="C51" s="34"/>
      <c r="D51" s="34">
        <v>1043000</v>
      </c>
      <c r="E51" s="34">
        <v>1043000</v>
      </c>
      <c r="F51" s="34">
        <f t="shared" si="2"/>
        <v>0</v>
      </c>
    </row>
    <row r="52" spans="1:9" ht="24" thickBot="1" x14ac:dyDescent="0.55000000000000004">
      <c r="A52" s="35" t="s">
        <v>29</v>
      </c>
      <c r="B52" s="36"/>
      <c r="C52" s="37">
        <f>SUM(C37:C51)</f>
        <v>49570</v>
      </c>
      <c r="D52" s="37">
        <f>SUM(D37:D51)</f>
        <v>17965040</v>
      </c>
      <c r="E52" s="37">
        <f>SUM(E37:E51)</f>
        <v>17516430</v>
      </c>
      <c r="F52" s="37">
        <f>SUM(F37:F49)</f>
        <v>498180</v>
      </c>
    </row>
    <row r="53" spans="1:9" ht="24" thickTop="1" x14ac:dyDescent="0.5"/>
    <row r="54" spans="1:9" x14ac:dyDescent="0.5">
      <c r="A54" s="308" t="s">
        <v>199</v>
      </c>
      <c r="B54" s="308"/>
      <c r="C54" s="308"/>
      <c r="D54" s="308"/>
      <c r="E54" s="308"/>
      <c r="F54" s="308"/>
    </row>
    <row r="55" spans="1:9" x14ac:dyDescent="0.5">
      <c r="A55" s="305" t="s">
        <v>21</v>
      </c>
      <c r="B55" s="306"/>
      <c r="C55" s="306"/>
      <c r="D55" s="307"/>
      <c r="E55" s="38" t="s">
        <v>15</v>
      </c>
      <c r="F55" s="38" t="s">
        <v>29</v>
      </c>
    </row>
    <row r="56" spans="1:9" x14ac:dyDescent="0.5">
      <c r="A56" s="123" t="s">
        <v>200</v>
      </c>
      <c r="B56" s="124"/>
      <c r="C56" s="116"/>
      <c r="D56" s="125"/>
      <c r="E56" s="117">
        <f>5500+282070+12505+11115+12134+12252+12252+42252+12252+12252+73067+37671</f>
        <v>525322</v>
      </c>
      <c r="F56" s="118"/>
    </row>
    <row r="57" spans="1:9" x14ac:dyDescent="0.5">
      <c r="A57" s="126" t="s">
        <v>217</v>
      </c>
      <c r="B57" s="127"/>
      <c r="C57" s="132"/>
      <c r="D57" s="133"/>
      <c r="E57" s="119">
        <f>2710+2162+2461+3565+2710+2210+2210+2280+2280+2280+4560</f>
        <v>29428</v>
      </c>
      <c r="F57" s="120"/>
      <c r="H57" s="31" t="s">
        <v>268</v>
      </c>
      <c r="I57" s="31">
        <v>0</v>
      </c>
    </row>
    <row r="58" spans="1:9" x14ac:dyDescent="0.5">
      <c r="A58" s="126" t="s">
        <v>201</v>
      </c>
      <c r="B58" s="127"/>
      <c r="C58" s="128"/>
      <c r="D58" s="129"/>
      <c r="E58" s="119">
        <f>564700+564900+561500+558700+557200+555600+554200-3600+552600+550400+549700+547700+545700</f>
        <v>6659300</v>
      </c>
      <c r="F58" s="120"/>
      <c r="H58" s="31" t="s">
        <v>268</v>
      </c>
      <c r="I58" s="31">
        <v>552600</v>
      </c>
    </row>
    <row r="59" spans="1:9" x14ac:dyDescent="0.5">
      <c r="A59" s="126" t="s">
        <v>202</v>
      </c>
      <c r="B59" s="127"/>
      <c r="C59" s="127"/>
      <c r="D59" s="130"/>
      <c r="E59" s="34">
        <f>93600+93600+89600+89600+89600+89600+89600+89600+89600+89600+134400+139200</f>
        <v>1177600</v>
      </c>
      <c r="F59" s="120"/>
      <c r="H59" s="31" t="s">
        <v>268</v>
      </c>
      <c r="I59" s="31">
        <v>89600</v>
      </c>
    </row>
    <row r="60" spans="1:9" ht="25.5" x14ac:dyDescent="0.65">
      <c r="A60" s="126" t="s">
        <v>228</v>
      </c>
      <c r="B60" s="127"/>
      <c r="C60" s="127"/>
      <c r="D60" s="130"/>
      <c r="E60" s="131">
        <v>70000</v>
      </c>
      <c r="F60" s="121">
        <f>SUM(E56:E60)</f>
        <v>8461650</v>
      </c>
    </row>
    <row r="61" spans="1:9" x14ac:dyDescent="0.5">
      <c r="A61" s="126"/>
      <c r="B61" s="127"/>
      <c r="C61" s="127"/>
      <c r="D61" s="130"/>
      <c r="E61" s="32"/>
      <c r="F61" s="32"/>
    </row>
    <row r="62" spans="1:9" x14ac:dyDescent="0.5">
      <c r="A62" s="126" t="s">
        <v>203</v>
      </c>
      <c r="B62" s="127"/>
      <c r="C62" s="127"/>
      <c r="D62" s="130"/>
      <c r="E62" s="34">
        <f>492235+508358.85+491027+653976.18-10000+507280+505480+515180+529180+517980+517980+517980+517980</f>
        <v>6264637.0300000003</v>
      </c>
      <c r="F62" s="34"/>
    </row>
    <row r="63" spans="1:9" x14ac:dyDescent="0.5">
      <c r="A63" s="126" t="s">
        <v>204</v>
      </c>
      <c r="B63" s="127"/>
      <c r="C63" s="127"/>
      <c r="D63" s="130"/>
      <c r="E63" s="34">
        <f>79660+79660+79660+79660+79660+79660+81730+81730+81730+81730+81730+97530</f>
        <v>984140</v>
      </c>
      <c r="F63" s="34"/>
      <c r="H63" s="31" t="s">
        <v>268</v>
      </c>
      <c r="I63" s="31">
        <v>0</v>
      </c>
    </row>
    <row r="64" spans="1:9" x14ac:dyDescent="0.5">
      <c r="A64" s="126" t="s">
        <v>227</v>
      </c>
      <c r="B64" s="127"/>
      <c r="C64" s="127"/>
      <c r="D64" s="130"/>
      <c r="E64" s="34">
        <f>54200+43200.67+48616.1+54200+54200+44200+44200+45600+45600+45600+45600+9945.23+35654.77</f>
        <v>570816.77</v>
      </c>
      <c r="F64" s="34"/>
      <c r="H64" s="31" t="s">
        <v>268</v>
      </c>
      <c r="I64" s="31">
        <v>0</v>
      </c>
    </row>
    <row r="65" spans="1:9" ht="25.5" x14ac:dyDescent="0.65">
      <c r="A65" s="126" t="s">
        <v>226</v>
      </c>
      <c r="B65" s="127"/>
      <c r="C65" s="127"/>
      <c r="D65" s="130"/>
      <c r="E65" s="131">
        <v>17100</v>
      </c>
      <c r="F65" s="34">
        <f>SUM(E62:E65)</f>
        <v>7836693.8000000007</v>
      </c>
      <c r="H65" s="31">
        <v>35654.769999999997</v>
      </c>
      <c r="I65" s="146">
        <f>F65+H65</f>
        <v>7872348.5700000003</v>
      </c>
    </row>
    <row r="66" spans="1:9" x14ac:dyDescent="0.5">
      <c r="A66" s="126"/>
      <c r="B66" s="127"/>
      <c r="C66" s="127"/>
      <c r="D66" s="130"/>
      <c r="E66" s="34"/>
      <c r="F66" s="34"/>
      <c r="H66" s="31" t="s">
        <v>80</v>
      </c>
    </row>
    <row r="67" spans="1:9" x14ac:dyDescent="0.5">
      <c r="A67" s="126" t="s">
        <v>321</v>
      </c>
      <c r="B67" s="127"/>
      <c r="C67" s="127"/>
      <c r="D67" s="130"/>
      <c r="E67" s="34">
        <v>251690</v>
      </c>
      <c r="F67" s="34"/>
    </row>
    <row r="68" spans="1:9" ht="25.5" x14ac:dyDescent="0.65">
      <c r="A68" s="126" t="s">
        <v>322</v>
      </c>
      <c r="B68" s="127"/>
      <c r="C68" s="127"/>
      <c r="D68" s="130"/>
      <c r="E68" s="131">
        <v>35300</v>
      </c>
      <c r="F68" s="34">
        <f>SUM(E67:E68)</f>
        <v>286990</v>
      </c>
    </row>
    <row r="69" spans="1:9" x14ac:dyDescent="0.5">
      <c r="A69" s="126" t="s">
        <v>283</v>
      </c>
      <c r="B69" s="127"/>
      <c r="C69" s="127"/>
      <c r="D69" s="130"/>
      <c r="E69" s="34">
        <f>1552227.32+231760+23520+420280.39+468927+720182.15+154035.5+23040</f>
        <v>3593972.36</v>
      </c>
      <c r="F69" s="34"/>
    </row>
    <row r="70" spans="1:9" ht="25.5" x14ac:dyDescent="0.65">
      <c r="A70" s="126" t="s">
        <v>284</v>
      </c>
      <c r="B70" s="127"/>
      <c r="C70" s="127"/>
      <c r="D70" s="130"/>
      <c r="E70" s="131">
        <f>6500+26000</f>
        <v>32500</v>
      </c>
      <c r="F70" s="34">
        <f>SUM(E69:E70)</f>
        <v>3626472.36</v>
      </c>
    </row>
    <row r="71" spans="1:9" x14ac:dyDescent="0.5">
      <c r="A71" s="126" t="s">
        <v>218</v>
      </c>
      <c r="B71" s="127"/>
      <c r="C71" s="127"/>
      <c r="D71" s="130"/>
      <c r="E71" s="34">
        <f>49877+241078.82+1215+67299+562781.78+176330+142460+36000+427673.9+970032.74</f>
        <v>2674748.2400000002</v>
      </c>
      <c r="F71" s="34"/>
    </row>
    <row r="72" spans="1:9" ht="25.5" x14ac:dyDescent="0.65">
      <c r="A72" s="126" t="s">
        <v>219</v>
      </c>
      <c r="B72" s="127"/>
      <c r="C72" s="127"/>
      <c r="D72" s="130"/>
      <c r="E72" s="131">
        <f>149100+223000</f>
        <v>372100</v>
      </c>
      <c r="F72" s="34">
        <f>SUM(E71:E72)</f>
        <v>3046848.24</v>
      </c>
    </row>
    <row r="73" spans="1:9" x14ac:dyDescent="0.5">
      <c r="A73" s="126"/>
      <c r="B73" s="127"/>
      <c r="C73" s="127"/>
      <c r="D73" s="130"/>
      <c r="E73" s="34"/>
      <c r="F73" s="34"/>
    </row>
    <row r="74" spans="1:9" x14ac:dyDescent="0.5">
      <c r="A74" s="126" t="s">
        <v>280</v>
      </c>
      <c r="B74" s="127"/>
      <c r="C74" s="127"/>
      <c r="D74" s="130"/>
      <c r="E74" s="34">
        <f>814000+84000+557000+33000+126500</f>
        <v>1614500</v>
      </c>
      <c r="F74" s="34"/>
    </row>
    <row r="75" spans="1:9" x14ac:dyDescent="0.5">
      <c r="A75" s="126" t="s">
        <v>281</v>
      </c>
      <c r="B75" s="127"/>
      <c r="C75" s="127"/>
      <c r="D75" s="130"/>
      <c r="E75" s="34">
        <f>561000+1386700</f>
        <v>1947700</v>
      </c>
      <c r="F75" s="34"/>
    </row>
    <row r="76" spans="1:9" x14ac:dyDescent="0.5">
      <c r="A76" s="32" t="s">
        <v>282</v>
      </c>
      <c r="B76" s="32"/>
      <c r="C76" s="32"/>
      <c r="D76" s="32"/>
      <c r="E76" s="34">
        <f>670600+721500+962000</f>
        <v>2354100</v>
      </c>
      <c r="F76" s="34"/>
    </row>
    <row r="77" spans="1:9" x14ac:dyDescent="0.5">
      <c r="A77" s="32" t="s">
        <v>293</v>
      </c>
      <c r="B77" s="32"/>
      <c r="C77" s="126"/>
      <c r="D77" s="130"/>
      <c r="E77" s="34">
        <v>1249000</v>
      </c>
      <c r="F77" s="34"/>
    </row>
    <row r="78" spans="1:9" x14ac:dyDescent="0.5">
      <c r="A78" s="32" t="s">
        <v>296</v>
      </c>
      <c r="B78" s="32"/>
      <c r="C78" s="32"/>
      <c r="D78" s="32"/>
      <c r="E78" s="34">
        <v>1010000</v>
      </c>
      <c r="F78" s="34"/>
    </row>
    <row r="79" spans="1:9" ht="25.5" x14ac:dyDescent="0.65">
      <c r="A79" s="134" t="s">
        <v>294</v>
      </c>
      <c r="B79" s="134"/>
      <c r="C79" s="134"/>
      <c r="D79" s="134"/>
      <c r="E79" s="135">
        <v>1043000</v>
      </c>
      <c r="F79" s="122">
        <f>SUM(E74:E79)</f>
        <v>9218300</v>
      </c>
    </row>
    <row r="87" spans="1:7" x14ac:dyDescent="0.5">
      <c r="A87" s="308" t="s">
        <v>317</v>
      </c>
      <c r="B87" s="308"/>
      <c r="C87" s="308"/>
      <c r="D87" s="308"/>
      <c r="E87" s="308"/>
      <c r="F87" s="308"/>
    </row>
    <row r="88" spans="1:7" x14ac:dyDescent="0.5">
      <c r="A88" s="305" t="s">
        <v>21</v>
      </c>
      <c r="B88" s="306"/>
      <c r="C88" s="306"/>
      <c r="D88" s="307"/>
      <c r="E88" s="38" t="s">
        <v>15</v>
      </c>
      <c r="F88" s="139"/>
    </row>
    <row r="89" spans="1:7" x14ac:dyDescent="0.5">
      <c r="A89" s="126" t="s">
        <v>300</v>
      </c>
      <c r="B89" s="127"/>
      <c r="C89" s="127"/>
      <c r="D89" s="130"/>
      <c r="E89" s="34">
        <v>487651</v>
      </c>
    </row>
    <row r="90" spans="1:7" x14ac:dyDescent="0.5">
      <c r="A90" s="126" t="s">
        <v>301</v>
      </c>
      <c r="B90" s="127"/>
      <c r="C90" s="127"/>
      <c r="D90" s="130"/>
      <c r="E90" s="34">
        <v>1881660</v>
      </c>
    </row>
    <row r="91" spans="1:7" x14ac:dyDescent="0.5">
      <c r="A91" s="126" t="s">
        <v>302</v>
      </c>
      <c r="B91" s="127"/>
      <c r="C91" s="127"/>
      <c r="D91" s="130"/>
      <c r="E91" s="34">
        <v>5746657.0300000003</v>
      </c>
      <c r="G91" s="31" t="s">
        <v>80</v>
      </c>
    </row>
    <row r="92" spans="1:7" x14ac:dyDescent="0.5">
      <c r="A92" s="126" t="s">
        <v>303</v>
      </c>
      <c r="B92" s="127"/>
      <c r="C92" s="127"/>
      <c r="D92" s="130"/>
      <c r="E92" s="34">
        <v>205010</v>
      </c>
    </row>
    <row r="93" spans="1:7" x14ac:dyDescent="0.5">
      <c r="A93" s="126" t="s">
        <v>304</v>
      </c>
      <c r="B93" s="127"/>
      <c r="C93" s="127"/>
      <c r="D93" s="130"/>
      <c r="E93" s="34">
        <v>3416896.86</v>
      </c>
    </row>
    <row r="94" spans="1:7" x14ac:dyDescent="0.5">
      <c r="A94" s="126" t="s">
        <v>305</v>
      </c>
      <c r="B94" s="127"/>
      <c r="C94" s="127"/>
      <c r="D94" s="130"/>
      <c r="E94" s="34">
        <v>1704715.5</v>
      </c>
    </row>
    <row r="95" spans="1:7" x14ac:dyDescent="0.5">
      <c r="A95" s="126" t="s">
        <v>310</v>
      </c>
      <c r="B95" s="127"/>
      <c r="C95" s="127"/>
      <c r="D95" s="130"/>
      <c r="E95" s="34">
        <v>900982.56</v>
      </c>
    </row>
    <row r="96" spans="1:7" x14ac:dyDescent="0.5">
      <c r="A96" s="126" t="s">
        <v>306</v>
      </c>
      <c r="B96" s="127"/>
      <c r="C96" s="127"/>
      <c r="D96" s="130"/>
      <c r="E96" s="34">
        <v>435994.97</v>
      </c>
    </row>
    <row r="97" spans="1:5" x14ac:dyDescent="0.5">
      <c r="A97" s="126" t="s">
        <v>307</v>
      </c>
      <c r="B97" s="127"/>
      <c r="C97" s="127"/>
      <c r="D97" s="130"/>
      <c r="E97" s="34">
        <v>1488000</v>
      </c>
    </row>
    <row r="98" spans="1:5" x14ac:dyDescent="0.5">
      <c r="A98" s="126" t="s">
        <v>308</v>
      </c>
      <c r="B98" s="127"/>
      <c r="C98" s="127"/>
      <c r="D98" s="130"/>
      <c r="E98" s="34">
        <v>10000</v>
      </c>
    </row>
    <row r="99" spans="1:5" x14ac:dyDescent="0.5">
      <c r="A99" s="126" t="s">
        <v>309</v>
      </c>
      <c r="B99" s="127"/>
      <c r="C99" s="127"/>
      <c r="D99" s="130"/>
      <c r="E99" s="34">
        <v>2701040</v>
      </c>
    </row>
    <row r="100" spans="1:5" x14ac:dyDescent="0.5">
      <c r="A100" s="137" t="s">
        <v>29</v>
      </c>
      <c r="B100" s="140"/>
      <c r="C100" s="140"/>
      <c r="D100" s="141"/>
      <c r="E100" s="142">
        <f>SUM(E89:E99)</f>
        <v>18978607.920000002</v>
      </c>
    </row>
    <row r="119" spans="1:6" x14ac:dyDescent="0.5">
      <c r="A119" s="308" t="s">
        <v>311</v>
      </c>
      <c r="B119" s="308"/>
      <c r="C119" s="308"/>
      <c r="D119" s="308"/>
      <c r="E119" s="308"/>
      <c r="F119" s="308"/>
    </row>
    <row r="120" spans="1:6" x14ac:dyDescent="0.5">
      <c r="A120" s="305" t="s">
        <v>21</v>
      </c>
      <c r="B120" s="306"/>
      <c r="C120" s="306"/>
      <c r="D120" s="307"/>
      <c r="E120" s="38" t="s">
        <v>15</v>
      </c>
      <c r="F120" s="139"/>
    </row>
    <row r="121" spans="1:6" x14ac:dyDescent="0.5">
      <c r="A121" s="126" t="s">
        <v>300</v>
      </c>
      <c r="B121" s="127"/>
      <c r="C121" s="127"/>
      <c r="D121" s="130"/>
      <c r="E121" s="34">
        <v>487651</v>
      </c>
    </row>
    <row r="122" spans="1:6" x14ac:dyDescent="0.5">
      <c r="A122" s="126" t="s">
        <v>312</v>
      </c>
      <c r="B122" s="127"/>
      <c r="C122" s="127"/>
      <c r="D122" s="130"/>
      <c r="E122" s="34">
        <v>7246868</v>
      </c>
    </row>
    <row r="123" spans="1:6" x14ac:dyDescent="0.5">
      <c r="A123" s="126" t="s">
        <v>301</v>
      </c>
      <c r="B123" s="127"/>
      <c r="C123" s="127"/>
      <c r="D123" s="130"/>
      <c r="E123" s="34">
        <v>1881660</v>
      </c>
    </row>
    <row r="124" spans="1:6" x14ac:dyDescent="0.5">
      <c r="A124" s="126" t="s">
        <v>302</v>
      </c>
      <c r="B124" s="127"/>
      <c r="C124" s="127"/>
      <c r="D124" s="130"/>
      <c r="E124" s="34">
        <v>5746657.0300000003</v>
      </c>
    </row>
    <row r="125" spans="1:6" x14ac:dyDescent="0.5">
      <c r="A125" s="126" t="s">
        <v>313</v>
      </c>
      <c r="B125" s="127"/>
      <c r="C125" s="127"/>
      <c r="D125" s="130"/>
      <c r="E125" s="34">
        <v>1428926.77</v>
      </c>
    </row>
    <row r="126" spans="1:6" x14ac:dyDescent="0.5">
      <c r="A126" s="126" t="s">
        <v>303</v>
      </c>
      <c r="B126" s="127"/>
      <c r="C126" s="127"/>
      <c r="D126" s="130"/>
      <c r="E126" s="34">
        <v>205010</v>
      </c>
    </row>
    <row r="127" spans="1:6" x14ac:dyDescent="0.5">
      <c r="A127" s="126" t="s">
        <v>304</v>
      </c>
      <c r="B127" s="127"/>
      <c r="C127" s="127"/>
      <c r="D127" s="130"/>
      <c r="E127" s="34">
        <v>3416896.86</v>
      </c>
    </row>
    <row r="128" spans="1:6" x14ac:dyDescent="0.5">
      <c r="A128" s="126" t="s">
        <v>314</v>
      </c>
      <c r="B128" s="127"/>
      <c r="C128" s="127"/>
      <c r="D128" s="130"/>
      <c r="E128" s="34">
        <v>32500</v>
      </c>
    </row>
    <row r="129" spans="1:5" x14ac:dyDescent="0.5">
      <c r="A129" s="126" t="s">
        <v>305</v>
      </c>
      <c r="B129" s="127"/>
      <c r="C129" s="127"/>
      <c r="D129" s="130"/>
      <c r="E129" s="34">
        <v>1704715.5</v>
      </c>
    </row>
    <row r="130" spans="1:5" x14ac:dyDescent="0.5">
      <c r="A130" s="126" t="s">
        <v>315</v>
      </c>
      <c r="B130" s="127"/>
      <c r="C130" s="127"/>
      <c r="D130" s="130"/>
      <c r="E130" s="34">
        <v>372100</v>
      </c>
    </row>
    <row r="131" spans="1:5" x14ac:dyDescent="0.5">
      <c r="A131" s="126" t="s">
        <v>310</v>
      </c>
      <c r="B131" s="127"/>
      <c r="C131" s="127"/>
      <c r="D131" s="130"/>
      <c r="E131" s="34">
        <v>900982.56</v>
      </c>
    </row>
    <row r="132" spans="1:5" x14ac:dyDescent="0.5">
      <c r="A132" s="126" t="s">
        <v>306</v>
      </c>
      <c r="B132" s="127"/>
      <c r="C132" s="127"/>
      <c r="D132" s="130"/>
      <c r="E132" s="34">
        <v>435994.97</v>
      </c>
    </row>
    <row r="133" spans="1:5" x14ac:dyDescent="0.5">
      <c r="A133" s="126" t="s">
        <v>307</v>
      </c>
      <c r="B133" s="127"/>
      <c r="C133" s="127"/>
      <c r="D133" s="130"/>
      <c r="E133" s="34">
        <v>1488000</v>
      </c>
    </row>
    <row r="134" spans="1:5" x14ac:dyDescent="0.5">
      <c r="A134" s="126" t="s">
        <v>316</v>
      </c>
      <c r="B134" s="127"/>
      <c r="C134" s="127"/>
      <c r="D134" s="130"/>
      <c r="E134" s="34">
        <v>7603800</v>
      </c>
    </row>
    <row r="135" spans="1:5" x14ac:dyDescent="0.5">
      <c r="A135" s="126" t="s">
        <v>308</v>
      </c>
      <c r="B135" s="127"/>
      <c r="C135" s="127"/>
      <c r="D135" s="130"/>
      <c r="E135" s="34">
        <v>10000</v>
      </c>
    </row>
    <row r="136" spans="1:5" x14ac:dyDescent="0.5">
      <c r="A136" s="126" t="s">
        <v>309</v>
      </c>
      <c r="B136" s="127"/>
      <c r="C136" s="127"/>
      <c r="D136" s="130"/>
      <c r="E136" s="34">
        <v>2701040</v>
      </c>
    </row>
    <row r="137" spans="1:5" x14ac:dyDescent="0.5">
      <c r="A137" s="126"/>
      <c r="B137" s="127"/>
      <c r="C137" s="127"/>
      <c r="D137" s="130"/>
      <c r="E137" s="34"/>
    </row>
    <row r="138" spans="1:5" x14ac:dyDescent="0.5">
      <c r="A138" s="138" t="s">
        <v>29</v>
      </c>
      <c r="B138" s="140"/>
      <c r="C138" s="140"/>
      <c r="D138" s="141"/>
      <c r="E138" s="142">
        <f>SUM(E121:E136)</f>
        <v>35662802.689999998</v>
      </c>
    </row>
    <row r="149" spans="1:5" x14ac:dyDescent="0.5">
      <c r="A149" s="305" t="s">
        <v>21</v>
      </c>
      <c r="B149" s="306"/>
      <c r="C149" s="306"/>
      <c r="D149" s="307"/>
      <c r="E149" s="38" t="s">
        <v>15</v>
      </c>
    </row>
    <row r="150" spans="1:5" x14ac:dyDescent="0.5">
      <c r="A150" s="126" t="s">
        <v>300</v>
      </c>
      <c r="B150" s="127"/>
      <c r="C150" s="127"/>
      <c r="D150" s="130"/>
      <c r="E150" s="34">
        <v>525322</v>
      </c>
    </row>
    <row r="151" spans="1:5" x14ac:dyDescent="0.5">
      <c r="A151" s="126" t="s">
        <v>312</v>
      </c>
      <c r="B151" s="127"/>
      <c r="C151" s="127"/>
      <c r="D151" s="130"/>
      <c r="E151" s="34">
        <v>0</v>
      </c>
    </row>
    <row r="152" spans="1:5" x14ac:dyDescent="0.5">
      <c r="A152" s="126" t="s">
        <v>301</v>
      </c>
      <c r="B152" s="127"/>
      <c r="C152" s="127"/>
      <c r="D152" s="130"/>
      <c r="E152" s="34">
        <v>2052720</v>
      </c>
    </row>
    <row r="153" spans="1:5" x14ac:dyDescent="0.5">
      <c r="A153" s="126" t="s">
        <v>302</v>
      </c>
      <c r="B153" s="127"/>
      <c r="C153" s="127"/>
      <c r="D153" s="130"/>
      <c r="E153" s="34">
        <v>6264637.0300000003</v>
      </c>
    </row>
    <row r="154" spans="1:5" x14ac:dyDescent="0.5">
      <c r="A154" s="126" t="s">
        <v>313</v>
      </c>
      <c r="B154" s="127"/>
      <c r="C154" s="127"/>
      <c r="D154" s="130"/>
      <c r="E154" s="34">
        <v>0</v>
      </c>
    </row>
    <row r="155" spans="1:5" x14ac:dyDescent="0.5">
      <c r="A155" s="126" t="s">
        <v>303</v>
      </c>
      <c r="B155" s="127"/>
      <c r="C155" s="127"/>
      <c r="D155" s="130"/>
      <c r="E155" s="34">
        <v>251690</v>
      </c>
    </row>
    <row r="156" spans="1:5" x14ac:dyDescent="0.5">
      <c r="A156" s="126" t="s">
        <v>304</v>
      </c>
      <c r="B156" s="127"/>
      <c r="C156" s="127"/>
      <c r="D156" s="130"/>
      <c r="E156" s="34">
        <v>3593972.36</v>
      </c>
    </row>
    <row r="157" spans="1:5" x14ac:dyDescent="0.5">
      <c r="A157" s="126" t="s">
        <v>314</v>
      </c>
      <c r="B157" s="127"/>
      <c r="C157" s="127"/>
      <c r="D157" s="130"/>
      <c r="E157" s="34">
        <v>0</v>
      </c>
    </row>
    <row r="158" spans="1:5" x14ac:dyDescent="0.5">
      <c r="A158" s="126" t="s">
        <v>305</v>
      </c>
      <c r="B158" s="127"/>
      <c r="C158" s="127"/>
      <c r="D158" s="130"/>
      <c r="E158" s="34">
        <v>2674748.2400000002</v>
      </c>
    </row>
    <row r="159" spans="1:5" x14ac:dyDescent="0.5">
      <c r="A159" s="126" t="s">
        <v>315</v>
      </c>
      <c r="B159" s="127"/>
      <c r="C159" s="127"/>
      <c r="D159" s="130"/>
      <c r="E159" s="34">
        <v>0</v>
      </c>
    </row>
    <row r="160" spans="1:5" x14ac:dyDescent="0.5">
      <c r="A160" s="126" t="s">
        <v>310</v>
      </c>
      <c r="B160" s="127"/>
      <c r="C160" s="127"/>
      <c r="D160" s="130"/>
      <c r="E160" s="34">
        <v>906978.78</v>
      </c>
    </row>
    <row r="161" spans="1:5" x14ac:dyDescent="0.5">
      <c r="A161" s="126" t="s">
        <v>306</v>
      </c>
      <c r="B161" s="127"/>
      <c r="C161" s="127"/>
      <c r="D161" s="130"/>
      <c r="E161" s="34">
        <v>456374.97</v>
      </c>
    </row>
    <row r="162" spans="1:5" x14ac:dyDescent="0.5">
      <c r="A162" s="126" t="s">
        <v>307</v>
      </c>
      <c r="B162" s="127"/>
      <c r="C162" s="127"/>
      <c r="D162" s="130"/>
      <c r="E162" s="34">
        <v>1614500</v>
      </c>
    </row>
    <row r="163" spans="1:5" x14ac:dyDescent="0.5">
      <c r="A163" s="126" t="s">
        <v>316</v>
      </c>
      <c r="B163" s="127"/>
      <c r="C163" s="127"/>
      <c r="D163" s="130"/>
      <c r="E163" s="34">
        <v>0</v>
      </c>
    </row>
    <row r="164" spans="1:5" x14ac:dyDescent="0.5">
      <c r="A164" s="126" t="s">
        <v>308</v>
      </c>
      <c r="B164" s="127"/>
      <c r="C164" s="127"/>
      <c r="D164" s="130"/>
      <c r="E164" s="34">
        <v>10000</v>
      </c>
    </row>
    <row r="165" spans="1:5" x14ac:dyDescent="0.5">
      <c r="A165" s="126" t="s">
        <v>309</v>
      </c>
      <c r="B165" s="127"/>
      <c r="C165" s="127"/>
      <c r="D165" s="130"/>
      <c r="E165" s="34">
        <v>2711040</v>
      </c>
    </row>
    <row r="166" spans="1:5" x14ac:dyDescent="0.5">
      <c r="A166" s="126"/>
      <c r="B166" s="127"/>
      <c r="C166" s="127"/>
      <c r="D166" s="130"/>
      <c r="E166" s="34"/>
    </row>
    <row r="167" spans="1:5" x14ac:dyDescent="0.5">
      <c r="A167" s="145" t="s">
        <v>29</v>
      </c>
      <c r="B167" s="140"/>
      <c r="C167" s="140"/>
      <c r="D167" s="141"/>
      <c r="E167" s="142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workbookViewId="0">
      <selection activeCell="H18" sqref="H18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4" style="2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15" t="s">
        <v>10</v>
      </c>
      <c r="B1" s="316"/>
      <c r="C1" s="316"/>
      <c r="D1" s="316"/>
      <c r="E1" s="316"/>
      <c r="F1" s="316"/>
      <c r="G1" s="317"/>
      <c r="H1" s="315" t="s">
        <v>176</v>
      </c>
      <c r="I1" s="316"/>
      <c r="J1" s="317"/>
      <c r="K1" s="1"/>
    </row>
    <row r="2" spans="1:12" ht="21.75" customHeight="1" x14ac:dyDescent="0.45">
      <c r="A2" s="318" t="s">
        <v>11</v>
      </c>
      <c r="B2" s="319"/>
      <c r="C2" s="319"/>
      <c r="D2" s="319"/>
      <c r="E2" s="319"/>
      <c r="F2" s="319"/>
      <c r="G2" s="320"/>
      <c r="H2" s="312" t="s">
        <v>177</v>
      </c>
      <c r="I2" s="311"/>
      <c r="J2" s="321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22" t="s">
        <v>12</v>
      </c>
      <c r="I3" s="323"/>
      <c r="J3" s="324"/>
    </row>
    <row r="4" spans="1:12" ht="18.75" customHeight="1" x14ac:dyDescent="0.45">
      <c r="A4" s="8"/>
      <c r="B4" s="9" t="s">
        <v>93</v>
      </c>
      <c r="C4" s="9"/>
      <c r="D4" s="9"/>
      <c r="E4" s="313">
        <v>241182</v>
      </c>
      <c r="F4" s="313"/>
      <c r="G4" s="10"/>
      <c r="H4" s="11"/>
      <c r="I4" s="12">
        <v>1788710.65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1788710.65</v>
      </c>
    </row>
    <row r="6" spans="1:12" ht="16.5" customHeight="1" x14ac:dyDescent="0.45">
      <c r="A6" s="8"/>
      <c r="B6" s="174" t="s">
        <v>13</v>
      </c>
      <c r="C6" s="175"/>
      <c r="D6" s="174" t="s">
        <v>14</v>
      </c>
      <c r="E6" s="175"/>
      <c r="F6" s="176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356</v>
      </c>
      <c r="C8" s="16"/>
      <c r="D8" s="29" t="s">
        <v>356</v>
      </c>
      <c r="E8" s="16"/>
      <c r="F8" s="29" t="s">
        <v>356</v>
      </c>
      <c r="G8" s="10"/>
      <c r="H8" s="8"/>
      <c r="I8" s="29" t="s">
        <v>356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L5-I38</f>
        <v>648086.60000000009</v>
      </c>
    </row>
    <row r="10" spans="1:12" ht="18.95" customHeight="1" x14ac:dyDescent="0.45">
      <c r="A10" s="8"/>
      <c r="B10" s="97" t="s">
        <v>105</v>
      </c>
      <c r="C10" s="9"/>
      <c r="D10" s="97" t="s">
        <v>17</v>
      </c>
      <c r="E10" s="9"/>
      <c r="F10" s="98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398</v>
      </c>
      <c r="C11" s="148"/>
      <c r="D11" s="17" t="s">
        <v>399</v>
      </c>
      <c r="E11" s="9"/>
      <c r="F11" s="18">
        <v>1673.1</v>
      </c>
      <c r="G11" s="10"/>
      <c r="H11" s="8"/>
      <c r="I11" s="9"/>
      <c r="J11" s="10"/>
    </row>
    <row r="12" spans="1:12" ht="18.95" customHeight="1" x14ac:dyDescent="0.45">
      <c r="A12" s="8"/>
      <c r="B12" s="17" t="s">
        <v>738</v>
      </c>
      <c r="C12" s="143"/>
      <c r="D12" s="17" t="s">
        <v>739</v>
      </c>
      <c r="E12" s="9"/>
      <c r="F12" s="18">
        <v>14087.1</v>
      </c>
      <c r="G12" s="10"/>
      <c r="H12" s="8"/>
      <c r="I12" s="9"/>
      <c r="J12" s="10"/>
    </row>
    <row r="13" spans="1:12" ht="18.95" customHeight="1" x14ac:dyDescent="0.45">
      <c r="A13" s="8"/>
      <c r="B13" s="17" t="s">
        <v>740</v>
      </c>
      <c r="C13" s="136"/>
      <c r="D13" s="17" t="s">
        <v>741</v>
      </c>
      <c r="E13" s="9"/>
      <c r="F13" s="18">
        <v>400</v>
      </c>
      <c r="G13" s="10"/>
      <c r="H13" s="8"/>
      <c r="I13" s="170">
        <f>SUM(F11:F20)</f>
        <v>648086.6</v>
      </c>
      <c r="J13" s="10"/>
    </row>
    <row r="14" spans="1:12" ht="18.95" customHeight="1" x14ac:dyDescent="0.45">
      <c r="A14" s="8"/>
      <c r="B14" s="17" t="s">
        <v>740</v>
      </c>
      <c r="C14" s="144"/>
      <c r="D14" s="17" t="s">
        <v>742</v>
      </c>
      <c r="E14" s="9"/>
      <c r="F14" s="18">
        <v>2360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743</v>
      </c>
      <c r="C15" s="144"/>
      <c r="D15" s="17" t="s">
        <v>744</v>
      </c>
      <c r="E15" s="9"/>
      <c r="F15" s="18">
        <v>5000</v>
      </c>
      <c r="G15" s="10"/>
      <c r="H15" s="8"/>
      <c r="I15" s="9"/>
      <c r="J15" s="10"/>
    </row>
    <row r="16" spans="1:12" ht="18.95" customHeight="1" x14ac:dyDescent="0.45">
      <c r="A16" s="8"/>
      <c r="B16" s="17" t="s">
        <v>743</v>
      </c>
      <c r="C16" s="144"/>
      <c r="D16" s="17" t="s">
        <v>745</v>
      </c>
      <c r="E16" s="9"/>
      <c r="F16" s="18">
        <v>3000</v>
      </c>
      <c r="G16" s="10"/>
      <c r="H16" s="8"/>
      <c r="I16" s="9"/>
      <c r="J16" s="10"/>
    </row>
    <row r="17" spans="1:12" ht="18.95" customHeight="1" x14ac:dyDescent="0.45">
      <c r="A17" s="8"/>
      <c r="B17" s="17" t="s">
        <v>743</v>
      </c>
      <c r="C17" s="144"/>
      <c r="D17" s="17" t="s">
        <v>746</v>
      </c>
      <c r="E17" s="9"/>
      <c r="F17" s="18">
        <v>14669.34</v>
      </c>
      <c r="G17" s="10"/>
      <c r="H17" s="8"/>
      <c r="J17" s="10"/>
      <c r="L17" s="21">
        <f>I4-I38</f>
        <v>648086.60000000009</v>
      </c>
    </row>
    <row r="18" spans="1:12" ht="18.95" customHeight="1" x14ac:dyDescent="0.45">
      <c r="A18" s="8"/>
      <c r="B18" s="17" t="s">
        <v>743</v>
      </c>
      <c r="C18" s="144"/>
      <c r="D18" s="17" t="s">
        <v>747</v>
      </c>
      <c r="E18" s="9"/>
      <c r="F18" s="18">
        <v>3900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743</v>
      </c>
      <c r="C19" s="144"/>
      <c r="D19" s="17" t="s">
        <v>748</v>
      </c>
      <c r="E19" s="9"/>
      <c r="F19" s="18">
        <v>137610</v>
      </c>
      <c r="G19" s="10"/>
      <c r="H19" s="8"/>
      <c r="I19" s="27"/>
      <c r="J19" s="10"/>
      <c r="L19" s="21"/>
    </row>
    <row r="20" spans="1:12" ht="18.95" customHeight="1" x14ac:dyDescent="0.45">
      <c r="A20" s="8"/>
      <c r="B20" s="17" t="s">
        <v>749</v>
      </c>
      <c r="C20" s="144"/>
      <c r="D20" s="17" t="s">
        <v>750</v>
      </c>
      <c r="E20" s="9"/>
      <c r="F20" s="18">
        <v>465387.06</v>
      </c>
      <c r="G20" s="10"/>
      <c r="H20" s="8"/>
      <c r="I20" s="27"/>
      <c r="J20" s="10"/>
      <c r="L20" s="21">
        <f>SUM(F19:F21)</f>
        <v>602997.06000000006</v>
      </c>
    </row>
    <row r="21" spans="1:12" ht="18.95" customHeight="1" x14ac:dyDescent="0.45">
      <c r="A21" s="8"/>
      <c r="B21" s="17"/>
      <c r="C21" s="144"/>
      <c r="D21" s="17"/>
      <c r="E21" s="9"/>
      <c r="F21" s="40"/>
      <c r="G21" s="10"/>
      <c r="H21" s="8"/>
      <c r="I21" s="27"/>
      <c r="J21" s="10"/>
      <c r="L21" s="21"/>
    </row>
    <row r="22" spans="1:12" ht="18.95" customHeight="1" x14ac:dyDescent="0.45">
      <c r="A22" s="8"/>
      <c r="B22" s="17"/>
      <c r="C22" s="144"/>
      <c r="D22" s="17"/>
      <c r="E22" s="9"/>
      <c r="F22" s="40"/>
      <c r="G22" s="10"/>
      <c r="H22" s="8"/>
      <c r="I22" s="9"/>
      <c r="J22" s="10"/>
    </row>
    <row r="23" spans="1:12" ht="18.95" customHeight="1" x14ac:dyDescent="0.45">
      <c r="A23" s="8"/>
      <c r="B23" s="17"/>
      <c r="C23" s="144"/>
      <c r="D23" s="17"/>
      <c r="E23" s="9"/>
      <c r="F23" s="40"/>
      <c r="G23" s="10"/>
      <c r="H23" s="8"/>
      <c r="I23" s="149"/>
      <c r="J23" s="10"/>
    </row>
    <row r="24" spans="1:12" ht="18.95" customHeight="1" x14ac:dyDescent="0.45">
      <c r="A24" s="8"/>
      <c r="B24" s="17"/>
      <c r="C24" s="144"/>
      <c r="D24" s="17"/>
      <c r="E24" s="9"/>
      <c r="F24" s="40"/>
      <c r="G24" s="10"/>
      <c r="H24" s="8"/>
      <c r="I24" s="9"/>
      <c r="J24" s="10"/>
    </row>
    <row r="25" spans="1:12" ht="18.95" customHeight="1" x14ac:dyDescent="0.45">
      <c r="A25" s="8"/>
      <c r="B25" s="17"/>
      <c r="C25" s="91"/>
      <c r="D25" s="17"/>
      <c r="E25" s="9"/>
      <c r="F25" s="40"/>
      <c r="G25" s="10"/>
      <c r="H25" s="8"/>
      <c r="I25" s="9"/>
      <c r="J25" s="10"/>
    </row>
    <row r="26" spans="1:12" ht="18.95" customHeight="1" x14ac:dyDescent="0.45">
      <c r="A26" s="8"/>
      <c r="B26" s="17"/>
      <c r="C26" s="91"/>
      <c r="D26" s="17"/>
      <c r="E26" s="9"/>
      <c r="F26" s="40"/>
      <c r="G26" s="10"/>
      <c r="H26" s="8"/>
      <c r="I26" s="9"/>
      <c r="J26" s="10"/>
    </row>
    <row r="27" spans="1:12" ht="18.95" customHeight="1" x14ac:dyDescent="0.45">
      <c r="A27" s="8"/>
      <c r="B27" s="17"/>
      <c r="C27" s="42"/>
      <c r="D27" s="17"/>
      <c r="E27" s="9"/>
      <c r="F27" s="40"/>
      <c r="G27" s="10"/>
      <c r="H27" s="8"/>
      <c r="I27" s="20"/>
      <c r="J27" s="10"/>
    </row>
    <row r="28" spans="1:12" ht="18.95" customHeight="1" x14ac:dyDescent="0.45">
      <c r="A28" s="8"/>
      <c r="B28" s="17"/>
      <c r="C28" s="95"/>
      <c r="D28" s="17"/>
      <c r="E28" s="9"/>
      <c r="F28" s="40"/>
      <c r="G28" s="10"/>
      <c r="H28" s="8"/>
      <c r="I28" s="20"/>
      <c r="J28" s="10"/>
    </row>
    <row r="29" spans="1:12" ht="18.95" customHeight="1" x14ac:dyDescent="0.45">
      <c r="A29" s="8"/>
      <c r="B29" s="96"/>
      <c r="C29" s="95"/>
      <c r="D29" s="17"/>
      <c r="E29" s="9"/>
      <c r="F29" s="40"/>
      <c r="G29" s="10"/>
      <c r="H29" s="8"/>
      <c r="I29" s="20"/>
      <c r="J29" s="10"/>
    </row>
    <row r="30" spans="1:12" ht="18.95" customHeight="1" x14ac:dyDescent="0.45">
      <c r="A30" s="8"/>
      <c r="B30" s="17"/>
      <c r="C30" s="95"/>
      <c r="D30" s="17"/>
      <c r="E30" s="9"/>
      <c r="F30" s="40"/>
      <c r="G30" s="10"/>
      <c r="H30" s="8"/>
      <c r="I30" s="20"/>
      <c r="J30" s="10"/>
    </row>
    <row r="31" spans="1:12" ht="18.95" customHeight="1" x14ac:dyDescent="0.45">
      <c r="A31" s="8"/>
      <c r="B31" s="14" t="s">
        <v>357</v>
      </c>
      <c r="C31" s="95"/>
      <c r="D31" s="17"/>
      <c r="E31" s="9"/>
      <c r="F31" s="40"/>
      <c r="G31" s="10"/>
      <c r="H31" s="8"/>
      <c r="I31" s="20"/>
      <c r="J31" s="10"/>
    </row>
    <row r="32" spans="1:12" x14ac:dyDescent="0.45">
      <c r="A32" s="8"/>
      <c r="B32" s="171" t="s">
        <v>18</v>
      </c>
      <c r="C32" s="41"/>
      <c r="D32" s="172" t="s">
        <v>358</v>
      </c>
      <c r="E32" s="9"/>
      <c r="F32" s="172" t="s">
        <v>15</v>
      </c>
      <c r="G32" s="10"/>
      <c r="H32" s="8"/>
      <c r="I32" s="20"/>
      <c r="J32" s="10"/>
    </row>
    <row r="33" spans="1:12" ht="18.95" customHeight="1" x14ac:dyDescent="0.45">
      <c r="A33" s="8"/>
      <c r="B33" s="29" t="s">
        <v>356</v>
      </c>
      <c r="C33" s="41"/>
      <c r="D33" s="29" t="s">
        <v>356</v>
      </c>
      <c r="E33" s="9"/>
      <c r="F33" s="29" t="s">
        <v>356</v>
      </c>
      <c r="G33" s="10"/>
      <c r="H33" s="8"/>
      <c r="I33" s="20"/>
      <c r="J33" s="10"/>
    </row>
    <row r="34" spans="1:12" ht="18.95" customHeight="1" x14ac:dyDescent="0.45">
      <c r="A34" s="8"/>
      <c r="B34" s="29" t="s">
        <v>356</v>
      </c>
      <c r="C34" s="41"/>
      <c r="D34" s="29" t="s">
        <v>356</v>
      </c>
      <c r="E34" s="9"/>
      <c r="F34" s="29" t="s">
        <v>356</v>
      </c>
      <c r="G34" s="10"/>
      <c r="H34" s="8"/>
      <c r="I34" s="20"/>
      <c r="J34" s="10"/>
    </row>
    <row r="35" spans="1:12" ht="18.95" customHeight="1" x14ac:dyDescent="0.45">
      <c r="A35" s="8"/>
      <c r="B35" s="29" t="s">
        <v>356</v>
      </c>
      <c r="C35" s="95"/>
      <c r="D35" s="29" t="s">
        <v>356</v>
      </c>
      <c r="E35" s="9"/>
      <c r="F35" s="29" t="s">
        <v>356</v>
      </c>
      <c r="G35" s="10"/>
      <c r="H35" s="8"/>
      <c r="I35" s="173">
        <f>SUM(F33:F35)</f>
        <v>0</v>
      </c>
      <c r="J35" s="10"/>
    </row>
    <row r="36" spans="1:12" ht="18.95" customHeight="1" x14ac:dyDescent="0.45">
      <c r="A36" s="8"/>
      <c r="B36" s="14"/>
      <c r="C36" s="43"/>
      <c r="D36" s="39"/>
      <c r="E36" s="9"/>
      <c r="F36" s="40"/>
      <c r="G36" s="10"/>
      <c r="H36" s="8"/>
      <c r="I36" s="9"/>
      <c r="J36" s="10"/>
    </row>
    <row r="37" spans="1:12" x14ac:dyDescent="0.45">
      <c r="A37" s="8"/>
      <c r="B37" s="93"/>
      <c r="C37" s="41"/>
      <c r="D37" s="94"/>
      <c r="E37" s="9"/>
      <c r="F37" s="40"/>
      <c r="G37" s="10"/>
      <c r="H37" s="8"/>
      <c r="I37" s="20"/>
      <c r="J37" s="10"/>
    </row>
    <row r="38" spans="1:12" ht="21.75" customHeight="1" x14ac:dyDescent="0.45">
      <c r="A38" s="22"/>
      <c r="B38" s="23" t="s">
        <v>94</v>
      </c>
      <c r="C38" s="23"/>
      <c r="D38" s="23"/>
      <c r="E38" s="314">
        <f>E4</f>
        <v>241182</v>
      </c>
      <c r="F38" s="314"/>
      <c r="G38" s="25"/>
      <c r="H38" s="22"/>
      <c r="I38" s="12">
        <f>I4-I13-I35</f>
        <v>1140624.0499999998</v>
      </c>
      <c r="J38" s="24"/>
      <c r="L38" s="19"/>
    </row>
    <row r="39" spans="1:12" ht="32.25" customHeight="1" x14ac:dyDescent="0.45">
      <c r="A39" s="3"/>
      <c r="B39" s="5" t="s">
        <v>19</v>
      </c>
      <c r="C39" s="5"/>
      <c r="D39" s="5"/>
      <c r="E39" s="7"/>
      <c r="F39" s="3" t="s">
        <v>20</v>
      </c>
      <c r="G39" s="5"/>
      <c r="H39" s="5"/>
      <c r="I39" s="5"/>
      <c r="J39" s="7"/>
    </row>
    <row r="40" spans="1:12" x14ac:dyDescent="0.45">
      <c r="A40" s="8"/>
      <c r="B40" s="309" t="s">
        <v>96</v>
      </c>
      <c r="C40" s="309"/>
      <c r="D40" s="309"/>
      <c r="E40" s="10"/>
      <c r="F40" s="310" t="s">
        <v>53</v>
      </c>
      <c r="G40" s="309"/>
      <c r="H40" s="309"/>
      <c r="I40" s="309"/>
      <c r="J40" s="10"/>
    </row>
    <row r="41" spans="1:12" x14ac:dyDescent="0.45">
      <c r="A41" s="8"/>
      <c r="B41" s="309" t="s">
        <v>52</v>
      </c>
      <c r="C41" s="309"/>
      <c r="D41" s="309"/>
      <c r="E41" s="10"/>
      <c r="F41" s="310" t="s">
        <v>99</v>
      </c>
      <c r="G41" s="309"/>
      <c r="H41" s="309"/>
      <c r="I41" s="309"/>
      <c r="J41" s="10"/>
      <c r="L41" s="19"/>
    </row>
    <row r="42" spans="1:12" x14ac:dyDescent="0.45">
      <c r="A42" s="22"/>
      <c r="B42" s="311" t="s">
        <v>55</v>
      </c>
      <c r="C42" s="311"/>
      <c r="D42" s="311"/>
      <c r="E42" s="25"/>
      <c r="F42" s="312" t="s">
        <v>54</v>
      </c>
      <c r="G42" s="311"/>
      <c r="H42" s="311"/>
      <c r="I42" s="311"/>
      <c r="J42" s="25"/>
    </row>
    <row r="43" spans="1:12" ht="20.100000000000001" customHeight="1" x14ac:dyDescent="0.45">
      <c r="A43" s="5"/>
      <c r="B43" s="5"/>
      <c r="C43" s="5"/>
      <c r="D43" s="5" t="s">
        <v>80</v>
      </c>
      <c r="E43" s="5"/>
      <c r="F43" s="5"/>
      <c r="G43" s="5"/>
      <c r="H43" s="5"/>
      <c r="I43" s="5"/>
      <c r="J43" s="5"/>
    </row>
    <row r="44" spans="1:12" ht="20.100000000000001" customHeight="1" x14ac:dyDescent="0.45">
      <c r="A44" s="9"/>
      <c r="B44" s="9"/>
      <c r="C44" s="9"/>
      <c r="D44" s="9"/>
      <c r="E44" s="9"/>
      <c r="F44" s="9"/>
      <c r="G44" s="9"/>
      <c r="H44" s="9"/>
      <c r="I44" s="9"/>
      <c r="J44" s="9"/>
    </row>
    <row r="45" spans="1:12" ht="20.100000000000001" customHeight="1" x14ac:dyDescent="0.45">
      <c r="A45" s="9"/>
      <c r="B45" s="9"/>
      <c r="C45" s="9"/>
      <c r="D45" s="9"/>
      <c r="E45" s="9"/>
      <c r="F45" s="9"/>
      <c r="G45" s="9"/>
      <c r="H45" s="9"/>
      <c r="I45" s="9"/>
      <c r="J45" s="9"/>
    </row>
    <row r="46" spans="1:12" ht="20.100000000000001" customHeight="1" x14ac:dyDescent="0.45">
      <c r="A46" s="9"/>
      <c r="B46" s="9"/>
      <c r="C46" s="9"/>
      <c r="D46" s="9"/>
      <c r="E46" s="9"/>
      <c r="F46" s="9"/>
      <c r="G46" s="9"/>
      <c r="H46" s="9"/>
      <c r="I46" s="9"/>
      <c r="J46" s="9"/>
    </row>
    <row r="47" spans="1:12" ht="20.100000000000001" customHeight="1" x14ac:dyDescent="0.45">
      <c r="A47" s="9"/>
      <c r="B47" s="9"/>
      <c r="C47" s="9"/>
      <c r="D47" s="9"/>
      <c r="E47" s="9"/>
      <c r="F47" s="9"/>
      <c r="G47" s="9"/>
      <c r="H47" s="9"/>
      <c r="I47" s="9"/>
      <c r="J47" s="9"/>
    </row>
    <row r="48" spans="1:12" ht="20.100000000000001" customHeight="1" x14ac:dyDescent="0.45">
      <c r="A48" s="9"/>
      <c r="B48" s="9"/>
      <c r="C48" s="9"/>
      <c r="D48" s="9"/>
      <c r="E48" s="9"/>
      <c r="F48" s="9"/>
      <c r="G48" s="9"/>
      <c r="H48" s="9"/>
      <c r="I48" s="9"/>
      <c r="J48" s="9"/>
    </row>
    <row r="49" spans="1:10" ht="20.100000000000001" customHeight="1" x14ac:dyDescent="0.45">
      <c r="A49" s="9"/>
      <c r="B49" s="9"/>
      <c r="C49" s="9"/>
      <c r="D49" s="9"/>
      <c r="E49" s="9"/>
      <c r="F49" s="9"/>
      <c r="G49" s="9"/>
      <c r="H49" s="9"/>
      <c r="I49" s="9"/>
      <c r="J49" s="9"/>
    </row>
    <row r="50" spans="1:10" ht="20.100000000000001" customHeight="1" x14ac:dyDescent="0.4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20.100000000000001" customHeight="1" x14ac:dyDescent="0.45">
      <c r="A51" s="9"/>
      <c r="B51" s="9"/>
      <c r="C51" s="9"/>
      <c r="D51" s="9"/>
      <c r="E51" s="9"/>
      <c r="F51" s="9"/>
      <c r="G51" s="9"/>
      <c r="H51" s="9"/>
      <c r="I51" s="9"/>
      <c r="J51" s="9"/>
    </row>
    <row r="52" spans="1:10" ht="20.100000000000001" customHeight="1" x14ac:dyDescent="0.45">
      <c r="A52" s="9"/>
      <c r="B52" s="9"/>
      <c r="C52" s="9"/>
      <c r="D52" s="9"/>
      <c r="E52" s="9"/>
      <c r="F52" s="9"/>
      <c r="G52" s="9"/>
      <c r="H52" s="9"/>
      <c r="I52" s="9"/>
      <c r="J52" s="9"/>
    </row>
    <row r="53" spans="1:10" ht="20.100000000000001" customHeight="1" x14ac:dyDescent="0.45">
      <c r="A53" s="9"/>
      <c r="B53" s="9"/>
      <c r="C53" s="9"/>
      <c r="D53" s="9"/>
      <c r="E53" s="9"/>
      <c r="F53" s="9"/>
      <c r="G53" s="9"/>
      <c r="H53" s="9"/>
      <c r="I53" s="9"/>
      <c r="J53" s="9"/>
    </row>
    <row r="54" spans="1:10" ht="20.100000000000001" customHeight="1" x14ac:dyDescent="0.45">
      <c r="A54" s="9"/>
      <c r="B54" s="9"/>
      <c r="C54" s="9"/>
      <c r="D54" s="9"/>
      <c r="E54" s="9"/>
      <c r="F54" s="9"/>
      <c r="G54" s="9"/>
      <c r="H54" s="9"/>
      <c r="I54" s="9"/>
      <c r="J54" s="9"/>
    </row>
    <row r="55" spans="1:10" ht="20.100000000000001" customHeight="1" x14ac:dyDescent="0.45">
      <c r="A55" s="9"/>
      <c r="B55" s="9"/>
      <c r="C55" s="9"/>
      <c r="D55" s="9"/>
      <c r="E55" s="9"/>
      <c r="F55" s="9"/>
      <c r="G55" s="9"/>
      <c r="H55" s="9"/>
      <c r="I55" s="9"/>
      <c r="J55" s="9"/>
    </row>
    <row r="56" spans="1:10" ht="20.100000000000001" customHeight="1" x14ac:dyDescent="0.45">
      <c r="A56" s="9"/>
      <c r="B56" s="9"/>
      <c r="C56" s="9"/>
      <c r="D56" s="9"/>
      <c r="E56" s="9"/>
      <c r="F56" s="9"/>
      <c r="G56" s="9"/>
      <c r="H56" s="9"/>
      <c r="I56" s="9"/>
      <c r="J56" s="9"/>
    </row>
    <row r="57" spans="1:10" ht="20.100000000000001" customHeight="1" x14ac:dyDescent="0.45">
      <c r="A57" s="9"/>
      <c r="B57" s="9"/>
      <c r="C57" s="9"/>
      <c r="D57" s="9"/>
      <c r="E57" s="9"/>
      <c r="F57" s="9"/>
      <c r="G57" s="9"/>
      <c r="H57" s="9"/>
      <c r="I57" s="9"/>
      <c r="J57" s="9"/>
    </row>
    <row r="58" spans="1:10" ht="20.100000000000001" customHeight="1" x14ac:dyDescent="0.45">
      <c r="A58" s="9"/>
      <c r="B58" s="9"/>
      <c r="C58" s="9"/>
      <c r="D58" s="9"/>
      <c r="E58" s="9"/>
      <c r="F58" s="9"/>
      <c r="G58" s="9"/>
      <c r="H58" s="9"/>
      <c r="I58" s="9"/>
      <c r="J58" s="9"/>
    </row>
    <row r="59" spans="1:10" ht="20.100000000000001" customHeight="1" x14ac:dyDescent="0.45">
      <c r="A59" s="9"/>
      <c r="B59" s="9"/>
      <c r="C59" s="9"/>
      <c r="D59" s="9"/>
      <c r="E59" s="9"/>
      <c r="F59" s="9"/>
      <c r="G59" s="9"/>
      <c r="H59" s="9"/>
      <c r="I59" s="9"/>
      <c r="J59" s="9"/>
    </row>
  </sheetData>
  <mergeCells count="13">
    <mergeCell ref="E4:F4"/>
    <mergeCell ref="E38:F38"/>
    <mergeCell ref="A1:G1"/>
    <mergeCell ref="H1:J1"/>
    <mergeCell ref="A2:G2"/>
    <mergeCell ref="H2:J2"/>
    <mergeCell ref="H3:J3"/>
    <mergeCell ref="B41:D41"/>
    <mergeCell ref="F41:I41"/>
    <mergeCell ref="B42:D42"/>
    <mergeCell ref="F42:I42"/>
    <mergeCell ref="B40:D40"/>
    <mergeCell ref="F40:I40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80"/>
  <sheetViews>
    <sheetView tabSelected="1" topLeftCell="A64" zoomScaleNormal="100" workbookViewId="0">
      <selection activeCell="Q71" sqref="Q71:T71"/>
    </sheetView>
  </sheetViews>
  <sheetFormatPr defaultRowHeight="14.25" x14ac:dyDescent="0.2"/>
  <cols>
    <col min="1" max="1" width="0.7109375" style="191" customWidth="1"/>
    <col min="2" max="2" width="17.28515625" style="191" customWidth="1"/>
    <col min="3" max="3" width="5.140625" style="191" customWidth="1"/>
    <col min="4" max="4" width="3.28515625" style="191" customWidth="1"/>
    <col min="5" max="5" width="0.42578125" style="191" customWidth="1"/>
    <col min="6" max="6" width="24.85546875" style="191" customWidth="1"/>
    <col min="7" max="7" width="2.140625" style="191" customWidth="1"/>
    <col min="8" max="8" width="0.85546875" style="191" customWidth="1"/>
    <col min="9" max="9" width="6.28515625" style="191" customWidth="1"/>
    <col min="10" max="10" width="7.140625" style="191" customWidth="1"/>
    <col min="11" max="11" width="8.85546875" style="191" customWidth="1"/>
    <col min="12" max="12" width="1.85546875" style="191" customWidth="1"/>
    <col min="13" max="13" width="13.140625" style="191" bestFit="1" customWidth="1"/>
    <col min="14" max="14" width="2.85546875" style="191" customWidth="1"/>
    <col min="15" max="15" width="11.42578125" style="191" customWidth="1"/>
    <col min="16" max="16" width="16.28515625" style="191" customWidth="1"/>
    <col min="17" max="17" width="2" style="191" customWidth="1"/>
    <col min="18" max="18" width="12.7109375" style="191" customWidth="1"/>
    <col min="19" max="19" width="0.28515625" style="191" hidden="1" customWidth="1"/>
    <col min="20" max="20" width="1.7109375" style="191" hidden="1" customWidth="1"/>
    <col min="21" max="21" width="15.7109375" style="191" customWidth="1"/>
    <col min="22" max="22" width="15.42578125" style="191" customWidth="1"/>
    <col min="23" max="23" width="16.5703125" style="191" customWidth="1"/>
    <col min="24" max="25" width="16.42578125" style="191" customWidth="1"/>
    <col min="26" max="26" width="15.7109375" style="191" customWidth="1"/>
    <col min="27" max="27" width="14.42578125" style="191" customWidth="1"/>
    <col min="28" max="28" width="17" style="191" customWidth="1"/>
    <col min="29" max="29" width="16.5703125" style="191" customWidth="1"/>
    <col min="30" max="30" width="18.42578125" style="191" customWidth="1"/>
    <col min="31" max="16384" width="9.140625" style="191"/>
  </cols>
  <sheetData>
    <row r="1" spans="1:30" ht="21.2" customHeight="1" x14ac:dyDescent="0.2">
      <c r="A1" s="327" t="s">
        <v>183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  <c r="L1" s="327"/>
      <c r="M1" s="327"/>
      <c r="N1" s="327"/>
      <c r="O1" s="327"/>
      <c r="P1" s="327"/>
      <c r="Q1" s="327"/>
      <c r="R1" s="327"/>
      <c r="S1" s="327"/>
      <c r="T1" s="327"/>
      <c r="U1" s="327"/>
      <c r="V1" s="327"/>
      <c r="W1" s="327"/>
      <c r="X1" s="327"/>
      <c r="Y1" s="327"/>
      <c r="Z1" s="327"/>
      <c r="AA1" s="327"/>
      <c r="AB1" s="327"/>
      <c r="AC1" s="327"/>
      <c r="AD1" s="327"/>
    </row>
    <row r="2" spans="1:30" ht="21.2" customHeight="1" x14ac:dyDescent="0.2">
      <c r="A2" s="327" t="s">
        <v>297</v>
      </c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327"/>
      <c r="N2" s="327"/>
      <c r="O2" s="327"/>
      <c r="P2" s="327"/>
      <c r="Q2" s="327"/>
      <c r="R2" s="327"/>
      <c r="S2" s="327"/>
      <c r="T2" s="327"/>
      <c r="U2" s="327"/>
      <c r="V2" s="327"/>
      <c r="W2" s="327"/>
      <c r="X2" s="327"/>
      <c r="Y2" s="327"/>
      <c r="Z2" s="327"/>
      <c r="AA2" s="327"/>
      <c r="AB2" s="327"/>
      <c r="AC2" s="327"/>
      <c r="AD2" s="327"/>
    </row>
    <row r="3" spans="1:30" ht="18" customHeight="1" x14ac:dyDescent="0.2">
      <c r="A3" s="328" t="s">
        <v>572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328"/>
      <c r="M3" s="328"/>
      <c r="N3" s="328"/>
      <c r="O3" s="328"/>
      <c r="P3" s="328"/>
      <c r="Q3" s="328"/>
      <c r="R3" s="328"/>
      <c r="S3" s="328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</row>
    <row r="4" spans="1:30" x14ac:dyDescent="0.2">
      <c r="A4" s="178"/>
      <c r="B4" s="179"/>
      <c r="C4" s="179"/>
      <c r="D4" s="179"/>
      <c r="E4" s="179"/>
      <c r="F4" s="179"/>
      <c r="G4" s="179"/>
      <c r="H4" s="179"/>
      <c r="I4" s="179"/>
      <c r="J4" s="179"/>
      <c r="K4" s="179"/>
      <c r="L4" s="180"/>
      <c r="M4" s="340" t="s">
        <v>106</v>
      </c>
      <c r="N4" s="276"/>
      <c r="O4" s="277"/>
      <c r="P4" s="340" t="s">
        <v>107</v>
      </c>
      <c r="Q4" s="276"/>
      <c r="R4" s="276"/>
      <c r="S4" s="276"/>
      <c r="T4" s="277"/>
      <c r="U4" s="340" t="s">
        <v>108</v>
      </c>
      <c r="V4" s="277"/>
      <c r="W4" s="340" t="s">
        <v>109</v>
      </c>
      <c r="X4" s="277"/>
      <c r="Y4" s="340" t="s">
        <v>152</v>
      </c>
      <c r="Z4" s="340" t="s">
        <v>110</v>
      </c>
      <c r="AA4" s="340" t="s">
        <v>153</v>
      </c>
      <c r="AB4" s="340" t="s">
        <v>111</v>
      </c>
      <c r="AC4" s="340" t="s">
        <v>112</v>
      </c>
      <c r="AD4" s="274" t="s">
        <v>29</v>
      </c>
    </row>
    <row r="5" spans="1:30" x14ac:dyDescent="0.2">
      <c r="A5" s="212"/>
      <c r="B5" s="211"/>
      <c r="C5" s="211"/>
      <c r="D5" s="211"/>
      <c r="E5" s="211"/>
      <c r="F5" s="211"/>
      <c r="G5" s="211"/>
      <c r="H5" s="211"/>
      <c r="I5" s="211"/>
      <c r="J5" s="211"/>
      <c r="K5" s="344" t="s">
        <v>236</v>
      </c>
      <c r="L5" s="215"/>
      <c r="M5" s="351"/>
      <c r="N5" s="353"/>
      <c r="O5" s="352"/>
      <c r="P5" s="351"/>
      <c r="Q5" s="353"/>
      <c r="R5" s="353"/>
      <c r="S5" s="353"/>
      <c r="T5" s="352"/>
      <c r="U5" s="351"/>
      <c r="V5" s="352"/>
      <c r="W5" s="351"/>
      <c r="X5" s="352"/>
      <c r="Y5" s="341"/>
      <c r="Z5" s="341"/>
      <c r="AA5" s="341"/>
      <c r="AB5" s="341"/>
      <c r="AC5" s="341"/>
      <c r="AD5" s="342"/>
    </row>
    <row r="6" spans="1:30" x14ac:dyDescent="0.2">
      <c r="A6" s="212"/>
      <c r="B6" s="211"/>
      <c r="C6" s="211"/>
      <c r="D6" s="211"/>
      <c r="E6" s="211"/>
      <c r="F6" s="211"/>
      <c r="G6" s="211"/>
      <c r="H6" s="211"/>
      <c r="I6" s="211"/>
      <c r="J6" s="211"/>
      <c r="K6" s="345"/>
      <c r="L6" s="215"/>
      <c r="M6" s="346" t="s">
        <v>229</v>
      </c>
      <c r="N6" s="347"/>
      <c r="O6" s="348"/>
      <c r="P6" s="346" t="s">
        <v>230</v>
      </c>
      <c r="Q6" s="347"/>
      <c r="R6" s="347"/>
      <c r="S6" s="347"/>
      <c r="T6" s="348"/>
      <c r="U6" s="346" t="s">
        <v>231</v>
      </c>
      <c r="V6" s="348"/>
      <c r="W6" s="346" t="s">
        <v>232</v>
      </c>
      <c r="X6" s="348"/>
      <c r="Y6" s="210" t="s">
        <v>254</v>
      </c>
      <c r="Z6" s="210" t="s">
        <v>233</v>
      </c>
      <c r="AA6" s="210" t="s">
        <v>255</v>
      </c>
      <c r="AB6" s="210" t="s">
        <v>234</v>
      </c>
      <c r="AC6" s="210" t="s">
        <v>235</v>
      </c>
      <c r="AD6" s="342"/>
    </row>
    <row r="7" spans="1:30" x14ac:dyDescent="0.2">
      <c r="A7" s="212"/>
      <c r="B7" s="211"/>
      <c r="C7" s="211"/>
      <c r="D7" s="211"/>
      <c r="E7" s="211"/>
      <c r="F7" s="211"/>
      <c r="G7" s="211"/>
      <c r="H7" s="211"/>
      <c r="I7" s="211"/>
      <c r="J7" s="211"/>
      <c r="K7" s="345"/>
      <c r="L7" s="215"/>
      <c r="M7" s="349" t="s">
        <v>113</v>
      </c>
      <c r="N7" s="349" t="s">
        <v>114</v>
      </c>
      <c r="O7" s="277"/>
      <c r="P7" s="349" t="s">
        <v>115</v>
      </c>
      <c r="Q7" s="349" t="s">
        <v>116</v>
      </c>
      <c r="R7" s="276"/>
      <c r="S7" s="276"/>
      <c r="T7" s="277"/>
      <c r="U7" s="349" t="s">
        <v>117</v>
      </c>
      <c r="V7" s="349" t="s">
        <v>118</v>
      </c>
      <c r="W7" s="349" t="s">
        <v>119</v>
      </c>
      <c r="X7" s="349" t="s">
        <v>120</v>
      </c>
      <c r="Y7" s="349" t="s">
        <v>155</v>
      </c>
      <c r="Z7" s="349" t="s">
        <v>156</v>
      </c>
      <c r="AA7" s="349" t="s">
        <v>157</v>
      </c>
      <c r="AB7" s="349" t="s">
        <v>122</v>
      </c>
      <c r="AC7" s="349" t="s">
        <v>2</v>
      </c>
      <c r="AD7" s="342"/>
    </row>
    <row r="8" spans="1:30" ht="12" customHeight="1" x14ac:dyDescent="0.2">
      <c r="A8" s="212"/>
      <c r="B8" s="211"/>
      <c r="C8" s="211"/>
      <c r="D8" s="211"/>
      <c r="E8" s="211"/>
      <c r="F8" s="211"/>
      <c r="G8" s="211"/>
      <c r="H8" s="211"/>
      <c r="I8" s="211"/>
      <c r="J8" s="211"/>
      <c r="K8" s="211"/>
      <c r="L8" s="215"/>
      <c r="M8" s="342"/>
      <c r="N8" s="350"/>
      <c r="O8" s="339"/>
      <c r="P8" s="342"/>
      <c r="Q8" s="350"/>
      <c r="R8" s="253"/>
      <c r="S8" s="253"/>
      <c r="T8" s="339"/>
      <c r="U8" s="342"/>
      <c r="V8" s="342"/>
      <c r="W8" s="342"/>
      <c r="X8" s="342"/>
      <c r="Y8" s="342"/>
      <c r="Z8" s="342"/>
      <c r="AA8" s="342"/>
      <c r="AB8" s="342"/>
      <c r="AC8" s="342"/>
      <c r="AD8" s="342"/>
    </row>
    <row r="9" spans="1:30" x14ac:dyDescent="0.2">
      <c r="A9" s="354" t="s">
        <v>237</v>
      </c>
      <c r="B9" s="345"/>
      <c r="C9" s="345"/>
      <c r="D9" s="211"/>
      <c r="E9" s="211"/>
      <c r="F9" s="211"/>
      <c r="G9" s="211"/>
      <c r="H9" s="211"/>
      <c r="I9" s="211"/>
      <c r="J9" s="211"/>
      <c r="K9" s="211"/>
      <c r="L9" s="215"/>
      <c r="M9" s="342"/>
      <c r="N9" s="350"/>
      <c r="O9" s="339"/>
      <c r="P9" s="342"/>
      <c r="Q9" s="350"/>
      <c r="R9" s="253"/>
      <c r="S9" s="253"/>
      <c r="T9" s="339"/>
      <c r="U9" s="342"/>
      <c r="V9" s="342"/>
      <c r="W9" s="342"/>
      <c r="X9" s="342"/>
      <c r="Y9" s="342"/>
      <c r="Z9" s="342"/>
      <c r="AA9" s="342"/>
      <c r="AB9" s="342"/>
      <c r="AC9" s="342"/>
      <c r="AD9" s="342"/>
    </row>
    <row r="10" spans="1:30" ht="11.25" customHeight="1" x14ac:dyDescent="0.2">
      <c r="A10" s="212"/>
      <c r="B10" s="211"/>
      <c r="C10" s="211"/>
      <c r="D10" s="211"/>
      <c r="E10" s="211"/>
      <c r="F10" s="211"/>
      <c r="G10" s="211"/>
      <c r="H10" s="211"/>
      <c r="I10" s="211"/>
      <c r="J10" s="211"/>
      <c r="K10" s="211"/>
      <c r="L10" s="215"/>
      <c r="M10" s="341"/>
      <c r="N10" s="351"/>
      <c r="O10" s="352"/>
      <c r="P10" s="341"/>
      <c r="Q10" s="351"/>
      <c r="R10" s="353"/>
      <c r="S10" s="353"/>
      <c r="T10" s="352"/>
      <c r="U10" s="341"/>
      <c r="V10" s="341"/>
      <c r="W10" s="341"/>
      <c r="X10" s="341"/>
      <c r="Y10" s="341"/>
      <c r="Z10" s="341"/>
      <c r="AA10" s="341"/>
      <c r="AB10" s="341"/>
      <c r="AC10" s="341"/>
      <c r="AD10" s="342"/>
    </row>
    <row r="11" spans="1:30" x14ac:dyDescent="0.2">
      <c r="A11" s="208"/>
      <c r="B11" s="219"/>
      <c r="C11" s="219"/>
      <c r="D11" s="219"/>
      <c r="E11" s="219"/>
      <c r="F11" s="219"/>
      <c r="G11" s="219"/>
      <c r="H11" s="219"/>
      <c r="I11" s="219"/>
      <c r="J11" s="219"/>
      <c r="K11" s="219"/>
      <c r="L11" s="181"/>
      <c r="M11" s="207" t="s">
        <v>238</v>
      </c>
      <c r="N11" s="355" t="s">
        <v>239</v>
      </c>
      <c r="O11" s="348"/>
      <c r="P11" s="207" t="s">
        <v>240</v>
      </c>
      <c r="Q11" s="355" t="s">
        <v>241</v>
      </c>
      <c r="R11" s="347"/>
      <c r="S11" s="347"/>
      <c r="T11" s="348"/>
      <c r="U11" s="207" t="s">
        <v>242</v>
      </c>
      <c r="V11" s="207" t="s">
        <v>243</v>
      </c>
      <c r="W11" s="207" t="s">
        <v>244</v>
      </c>
      <c r="X11" s="207" t="s">
        <v>245</v>
      </c>
      <c r="Y11" s="207" t="s">
        <v>257</v>
      </c>
      <c r="Z11" s="207" t="s">
        <v>246</v>
      </c>
      <c r="AA11" s="207" t="s">
        <v>259</v>
      </c>
      <c r="AB11" s="207" t="s">
        <v>247</v>
      </c>
      <c r="AC11" s="207" t="s">
        <v>248</v>
      </c>
      <c r="AD11" s="343"/>
    </row>
    <row r="12" spans="1:30" x14ac:dyDescent="0.2">
      <c r="A12" s="329" t="s">
        <v>188</v>
      </c>
      <c r="B12" s="332" t="s">
        <v>2</v>
      </c>
      <c r="C12" s="334" t="s">
        <v>573</v>
      </c>
      <c r="D12" s="277"/>
      <c r="E12" s="182" t="s">
        <v>188</v>
      </c>
      <c r="F12" s="205" t="s">
        <v>123</v>
      </c>
      <c r="G12" s="335" t="s">
        <v>574</v>
      </c>
      <c r="H12" s="260"/>
      <c r="I12" s="261"/>
      <c r="J12" s="336" t="s">
        <v>286</v>
      </c>
      <c r="K12" s="260"/>
      <c r="L12" s="261"/>
      <c r="M12" s="206">
        <v>0</v>
      </c>
      <c r="N12" s="337">
        <v>0</v>
      </c>
      <c r="O12" s="261"/>
      <c r="P12" s="206">
        <v>0</v>
      </c>
      <c r="Q12" s="337">
        <v>0</v>
      </c>
      <c r="R12" s="260"/>
      <c r="S12" s="260"/>
      <c r="T12" s="261"/>
      <c r="U12" s="206">
        <v>0</v>
      </c>
      <c r="V12" s="206">
        <v>0</v>
      </c>
      <c r="W12" s="206">
        <v>0</v>
      </c>
      <c r="X12" s="206">
        <v>0</v>
      </c>
      <c r="Y12" s="206">
        <v>0</v>
      </c>
      <c r="Z12" s="206">
        <v>0</v>
      </c>
      <c r="AA12" s="206">
        <v>0</v>
      </c>
      <c r="AB12" s="206">
        <v>0</v>
      </c>
      <c r="AC12" s="206">
        <v>12065</v>
      </c>
      <c r="AD12" s="206">
        <v>12065</v>
      </c>
    </row>
    <row r="13" spans="1:30" x14ac:dyDescent="0.2">
      <c r="A13" s="330"/>
      <c r="B13" s="338"/>
      <c r="C13" s="253"/>
      <c r="D13" s="339"/>
      <c r="E13" s="182" t="s">
        <v>188</v>
      </c>
      <c r="F13" s="205" t="s">
        <v>125</v>
      </c>
      <c r="G13" s="335" t="s">
        <v>575</v>
      </c>
      <c r="H13" s="260"/>
      <c r="I13" s="261"/>
      <c r="J13" s="336" t="s">
        <v>286</v>
      </c>
      <c r="K13" s="260"/>
      <c r="L13" s="261"/>
      <c r="M13" s="206">
        <v>0</v>
      </c>
      <c r="N13" s="337">
        <v>0</v>
      </c>
      <c r="O13" s="261"/>
      <c r="P13" s="206">
        <v>0</v>
      </c>
      <c r="Q13" s="337">
        <v>0</v>
      </c>
      <c r="R13" s="260"/>
      <c r="S13" s="260"/>
      <c r="T13" s="261"/>
      <c r="U13" s="206">
        <v>0</v>
      </c>
      <c r="V13" s="206">
        <v>0</v>
      </c>
      <c r="W13" s="206">
        <v>0</v>
      </c>
      <c r="X13" s="206">
        <v>0</v>
      </c>
      <c r="Y13" s="206">
        <v>0</v>
      </c>
      <c r="Z13" s="206">
        <v>0</v>
      </c>
      <c r="AA13" s="206">
        <v>0</v>
      </c>
      <c r="AB13" s="206">
        <v>0</v>
      </c>
      <c r="AC13" s="206">
        <v>567000</v>
      </c>
      <c r="AD13" s="206">
        <v>567000</v>
      </c>
    </row>
    <row r="14" spans="1:30" x14ac:dyDescent="0.2">
      <c r="A14" s="330"/>
      <c r="B14" s="338"/>
      <c r="C14" s="253"/>
      <c r="D14" s="339"/>
      <c r="E14" s="182" t="s">
        <v>188</v>
      </c>
      <c r="F14" s="205" t="s">
        <v>126</v>
      </c>
      <c r="G14" s="335" t="s">
        <v>576</v>
      </c>
      <c r="H14" s="260"/>
      <c r="I14" s="261"/>
      <c r="J14" s="336" t="s">
        <v>286</v>
      </c>
      <c r="K14" s="260"/>
      <c r="L14" s="261"/>
      <c r="M14" s="206">
        <v>0</v>
      </c>
      <c r="N14" s="337">
        <v>0</v>
      </c>
      <c r="O14" s="261"/>
      <c r="P14" s="206">
        <v>0</v>
      </c>
      <c r="Q14" s="337">
        <v>0</v>
      </c>
      <c r="R14" s="260"/>
      <c r="S14" s="260"/>
      <c r="T14" s="261"/>
      <c r="U14" s="206">
        <v>0</v>
      </c>
      <c r="V14" s="206">
        <v>0</v>
      </c>
      <c r="W14" s="206">
        <v>0</v>
      </c>
      <c r="X14" s="206">
        <v>0</v>
      </c>
      <c r="Y14" s="206">
        <v>0</v>
      </c>
      <c r="Z14" s="206">
        <v>0</v>
      </c>
      <c r="AA14" s="206">
        <v>0</v>
      </c>
      <c r="AB14" s="206">
        <v>0</v>
      </c>
      <c r="AC14" s="206">
        <v>162400</v>
      </c>
      <c r="AD14" s="206">
        <v>162400</v>
      </c>
    </row>
    <row r="15" spans="1:30" x14ac:dyDescent="0.2">
      <c r="A15" s="330"/>
      <c r="B15" s="338"/>
      <c r="C15" s="253"/>
      <c r="D15" s="339"/>
      <c r="E15" s="182" t="s">
        <v>188</v>
      </c>
      <c r="F15" s="205" t="s">
        <v>127</v>
      </c>
      <c r="G15" s="335" t="s">
        <v>577</v>
      </c>
      <c r="H15" s="260"/>
      <c r="I15" s="261"/>
      <c r="J15" s="336" t="s">
        <v>286</v>
      </c>
      <c r="K15" s="260"/>
      <c r="L15" s="261"/>
      <c r="M15" s="206">
        <v>0</v>
      </c>
      <c r="N15" s="337">
        <v>0</v>
      </c>
      <c r="O15" s="261"/>
      <c r="P15" s="206">
        <v>0</v>
      </c>
      <c r="Q15" s="337">
        <v>0</v>
      </c>
      <c r="R15" s="260"/>
      <c r="S15" s="260"/>
      <c r="T15" s="261"/>
      <c r="U15" s="206">
        <v>0</v>
      </c>
      <c r="V15" s="206">
        <v>0</v>
      </c>
      <c r="W15" s="206">
        <v>0</v>
      </c>
      <c r="X15" s="206">
        <v>0</v>
      </c>
      <c r="Y15" s="206">
        <v>0</v>
      </c>
      <c r="Z15" s="206">
        <v>0</v>
      </c>
      <c r="AA15" s="206">
        <v>0</v>
      </c>
      <c r="AB15" s="206">
        <v>0</v>
      </c>
      <c r="AC15" s="206">
        <v>6000</v>
      </c>
      <c r="AD15" s="206">
        <v>6000</v>
      </c>
    </row>
    <row r="16" spans="1:30" x14ac:dyDescent="0.2">
      <c r="A16" s="330"/>
      <c r="B16" s="338"/>
      <c r="C16" s="253"/>
      <c r="D16" s="339"/>
      <c r="E16" s="182" t="s">
        <v>188</v>
      </c>
      <c r="F16" s="205" t="s">
        <v>158</v>
      </c>
      <c r="G16" s="335" t="s">
        <v>578</v>
      </c>
      <c r="H16" s="260"/>
      <c r="I16" s="261"/>
      <c r="J16" s="336" t="s">
        <v>286</v>
      </c>
      <c r="K16" s="260"/>
      <c r="L16" s="261"/>
      <c r="M16" s="206">
        <v>0</v>
      </c>
      <c r="N16" s="337">
        <v>0</v>
      </c>
      <c r="O16" s="261"/>
      <c r="P16" s="206">
        <v>0</v>
      </c>
      <c r="Q16" s="337">
        <v>0</v>
      </c>
      <c r="R16" s="260"/>
      <c r="S16" s="260"/>
      <c r="T16" s="261"/>
      <c r="U16" s="206">
        <v>0</v>
      </c>
      <c r="V16" s="206">
        <v>0</v>
      </c>
      <c r="W16" s="206">
        <v>0</v>
      </c>
      <c r="X16" s="206">
        <v>0</v>
      </c>
      <c r="Y16" s="206">
        <v>0</v>
      </c>
      <c r="Z16" s="206">
        <v>0</v>
      </c>
      <c r="AA16" s="206">
        <v>0</v>
      </c>
      <c r="AB16" s="206">
        <v>0</v>
      </c>
      <c r="AC16" s="206">
        <v>0</v>
      </c>
      <c r="AD16" s="206">
        <v>0</v>
      </c>
    </row>
    <row r="17" spans="1:30" x14ac:dyDescent="0.2">
      <c r="A17" s="330"/>
      <c r="B17" s="338"/>
      <c r="C17" s="253"/>
      <c r="D17" s="339"/>
      <c r="E17" s="182" t="s">
        <v>188</v>
      </c>
      <c r="F17" s="205" t="s">
        <v>159</v>
      </c>
      <c r="G17" s="335" t="s">
        <v>579</v>
      </c>
      <c r="H17" s="260"/>
      <c r="I17" s="261"/>
      <c r="J17" s="336" t="s">
        <v>286</v>
      </c>
      <c r="K17" s="260"/>
      <c r="L17" s="261"/>
      <c r="M17" s="206">
        <v>0</v>
      </c>
      <c r="N17" s="337">
        <v>0</v>
      </c>
      <c r="O17" s="261"/>
      <c r="P17" s="206">
        <v>0</v>
      </c>
      <c r="Q17" s="337">
        <v>0</v>
      </c>
      <c r="R17" s="260"/>
      <c r="S17" s="260"/>
      <c r="T17" s="261"/>
      <c r="U17" s="206">
        <v>0</v>
      </c>
      <c r="V17" s="206">
        <v>0</v>
      </c>
      <c r="W17" s="206">
        <v>0</v>
      </c>
      <c r="X17" s="206">
        <v>0</v>
      </c>
      <c r="Y17" s="206">
        <v>0</v>
      </c>
      <c r="Z17" s="206">
        <v>0</v>
      </c>
      <c r="AA17" s="206">
        <v>0</v>
      </c>
      <c r="AB17" s="206">
        <v>0</v>
      </c>
      <c r="AC17" s="206">
        <v>0</v>
      </c>
      <c r="AD17" s="206">
        <v>0</v>
      </c>
    </row>
    <row r="18" spans="1:30" ht="25.5" x14ac:dyDescent="0.2">
      <c r="A18" s="330"/>
      <c r="B18" s="338"/>
      <c r="C18" s="253"/>
      <c r="D18" s="339"/>
      <c r="E18" s="182" t="s">
        <v>188</v>
      </c>
      <c r="F18" s="205" t="s">
        <v>372</v>
      </c>
      <c r="G18" s="335" t="s">
        <v>580</v>
      </c>
      <c r="H18" s="260"/>
      <c r="I18" s="261"/>
      <c r="J18" s="336" t="s">
        <v>286</v>
      </c>
      <c r="K18" s="260"/>
      <c r="L18" s="261"/>
      <c r="M18" s="206">
        <v>0</v>
      </c>
      <c r="N18" s="337">
        <v>0</v>
      </c>
      <c r="O18" s="261"/>
      <c r="P18" s="206">
        <v>0</v>
      </c>
      <c r="Q18" s="337">
        <v>0</v>
      </c>
      <c r="R18" s="260"/>
      <c r="S18" s="260"/>
      <c r="T18" s="261"/>
      <c r="U18" s="206">
        <v>0</v>
      </c>
      <c r="V18" s="206">
        <v>0</v>
      </c>
      <c r="W18" s="206">
        <v>0</v>
      </c>
      <c r="X18" s="206">
        <v>0</v>
      </c>
      <c r="Y18" s="206">
        <v>0</v>
      </c>
      <c r="Z18" s="206">
        <v>0</v>
      </c>
      <c r="AA18" s="206">
        <v>0</v>
      </c>
      <c r="AB18" s="206">
        <v>0</v>
      </c>
      <c r="AC18" s="206">
        <v>0</v>
      </c>
      <c r="AD18" s="206">
        <v>0</v>
      </c>
    </row>
    <row r="19" spans="1:30" x14ac:dyDescent="0.2">
      <c r="A19" s="330"/>
      <c r="B19" s="333"/>
      <c r="C19" s="272"/>
      <c r="D19" s="273"/>
      <c r="E19" s="325" t="s">
        <v>56</v>
      </c>
      <c r="F19" s="260"/>
      <c r="G19" s="260"/>
      <c r="H19" s="260"/>
      <c r="I19" s="260"/>
      <c r="J19" s="260"/>
      <c r="K19" s="260"/>
      <c r="L19" s="261"/>
      <c r="M19" s="202">
        <v>0</v>
      </c>
      <c r="N19" s="326">
        <v>0</v>
      </c>
      <c r="O19" s="261"/>
      <c r="P19" s="202">
        <v>0</v>
      </c>
      <c r="Q19" s="326">
        <v>0</v>
      </c>
      <c r="R19" s="260"/>
      <c r="S19" s="260"/>
      <c r="T19" s="261"/>
      <c r="U19" s="202">
        <v>0</v>
      </c>
      <c r="V19" s="202">
        <v>0</v>
      </c>
      <c r="W19" s="202">
        <v>0</v>
      </c>
      <c r="X19" s="202">
        <v>0</v>
      </c>
      <c r="Y19" s="202">
        <v>0</v>
      </c>
      <c r="Z19" s="202">
        <v>0</v>
      </c>
      <c r="AA19" s="202">
        <v>0</v>
      </c>
      <c r="AB19" s="202">
        <v>0</v>
      </c>
      <c r="AC19" s="202">
        <v>747465</v>
      </c>
      <c r="AD19" s="202">
        <v>747465</v>
      </c>
    </row>
    <row r="20" spans="1:30" x14ac:dyDescent="0.2">
      <c r="A20" s="331"/>
      <c r="B20" s="325" t="s">
        <v>249</v>
      </c>
      <c r="C20" s="260"/>
      <c r="D20" s="260"/>
      <c r="E20" s="260"/>
      <c r="F20" s="260"/>
      <c r="G20" s="260"/>
      <c r="H20" s="260"/>
      <c r="I20" s="260"/>
      <c r="J20" s="260"/>
      <c r="K20" s="260"/>
      <c r="L20" s="261"/>
      <c r="M20" s="202">
        <v>0</v>
      </c>
      <c r="N20" s="326">
        <v>0</v>
      </c>
      <c r="O20" s="261"/>
      <c r="P20" s="202">
        <v>0</v>
      </c>
      <c r="Q20" s="326">
        <v>0</v>
      </c>
      <c r="R20" s="260"/>
      <c r="S20" s="260"/>
      <c r="T20" s="261"/>
      <c r="U20" s="202">
        <v>0</v>
      </c>
      <c r="V20" s="202">
        <v>0</v>
      </c>
      <c r="W20" s="202">
        <v>0</v>
      </c>
      <c r="X20" s="202">
        <v>0</v>
      </c>
      <c r="Y20" s="202">
        <v>0</v>
      </c>
      <c r="Z20" s="202">
        <v>0</v>
      </c>
      <c r="AA20" s="202">
        <v>0</v>
      </c>
      <c r="AB20" s="202">
        <v>0</v>
      </c>
      <c r="AC20" s="202">
        <v>5781371</v>
      </c>
      <c r="AD20" s="202">
        <v>5781371</v>
      </c>
    </row>
    <row r="21" spans="1:30" x14ac:dyDescent="0.2">
      <c r="A21" s="329" t="s">
        <v>188</v>
      </c>
      <c r="B21" s="332" t="s">
        <v>48</v>
      </c>
      <c r="C21" s="334" t="s">
        <v>581</v>
      </c>
      <c r="D21" s="277"/>
      <c r="E21" s="182" t="s">
        <v>188</v>
      </c>
      <c r="F21" s="205" t="s">
        <v>128</v>
      </c>
      <c r="G21" s="335" t="s">
        <v>582</v>
      </c>
      <c r="H21" s="260"/>
      <c r="I21" s="261"/>
      <c r="J21" s="336" t="s">
        <v>286</v>
      </c>
      <c r="K21" s="260"/>
      <c r="L21" s="261"/>
      <c r="M21" s="206">
        <v>42840</v>
      </c>
      <c r="N21" s="337">
        <v>0</v>
      </c>
      <c r="O21" s="261"/>
      <c r="P21" s="206">
        <v>0</v>
      </c>
      <c r="Q21" s="337">
        <v>0</v>
      </c>
      <c r="R21" s="260"/>
      <c r="S21" s="260"/>
      <c r="T21" s="261"/>
      <c r="U21" s="206">
        <v>0</v>
      </c>
      <c r="V21" s="206">
        <v>0</v>
      </c>
      <c r="W21" s="206">
        <v>0</v>
      </c>
      <c r="X21" s="206">
        <v>0</v>
      </c>
      <c r="Y21" s="206">
        <v>0</v>
      </c>
      <c r="Z21" s="206">
        <v>0</v>
      </c>
      <c r="AA21" s="206">
        <v>0</v>
      </c>
      <c r="AB21" s="206">
        <v>0</v>
      </c>
      <c r="AC21" s="206">
        <v>0</v>
      </c>
      <c r="AD21" s="206">
        <v>42840</v>
      </c>
    </row>
    <row r="22" spans="1:30" ht="25.5" x14ac:dyDescent="0.2">
      <c r="A22" s="330"/>
      <c r="B22" s="338"/>
      <c r="C22" s="253"/>
      <c r="D22" s="339"/>
      <c r="E22" s="182" t="s">
        <v>188</v>
      </c>
      <c r="F22" s="205" t="s">
        <v>129</v>
      </c>
      <c r="G22" s="335" t="s">
        <v>583</v>
      </c>
      <c r="H22" s="260"/>
      <c r="I22" s="261"/>
      <c r="J22" s="336" t="s">
        <v>286</v>
      </c>
      <c r="K22" s="260"/>
      <c r="L22" s="261"/>
      <c r="M22" s="206">
        <v>3510</v>
      </c>
      <c r="N22" s="337">
        <v>0</v>
      </c>
      <c r="O22" s="261"/>
      <c r="P22" s="206">
        <v>0</v>
      </c>
      <c r="Q22" s="337">
        <v>0</v>
      </c>
      <c r="R22" s="260"/>
      <c r="S22" s="260"/>
      <c r="T22" s="261"/>
      <c r="U22" s="206">
        <v>0</v>
      </c>
      <c r="V22" s="206">
        <v>0</v>
      </c>
      <c r="W22" s="206">
        <v>0</v>
      </c>
      <c r="X22" s="206">
        <v>0</v>
      </c>
      <c r="Y22" s="206">
        <v>0</v>
      </c>
      <c r="Z22" s="206">
        <v>0</v>
      </c>
      <c r="AA22" s="206">
        <v>0</v>
      </c>
      <c r="AB22" s="206">
        <v>0</v>
      </c>
      <c r="AC22" s="206">
        <v>0</v>
      </c>
      <c r="AD22" s="206">
        <v>3510</v>
      </c>
    </row>
    <row r="23" spans="1:30" x14ac:dyDescent="0.2">
      <c r="A23" s="330"/>
      <c r="B23" s="338"/>
      <c r="C23" s="253"/>
      <c r="D23" s="339"/>
      <c r="E23" s="182" t="s">
        <v>188</v>
      </c>
      <c r="F23" s="205" t="s">
        <v>130</v>
      </c>
      <c r="G23" s="335" t="s">
        <v>584</v>
      </c>
      <c r="H23" s="260"/>
      <c r="I23" s="261"/>
      <c r="J23" s="336" t="s">
        <v>286</v>
      </c>
      <c r="K23" s="260"/>
      <c r="L23" s="261"/>
      <c r="M23" s="206">
        <v>3510</v>
      </c>
      <c r="N23" s="337">
        <v>0</v>
      </c>
      <c r="O23" s="261"/>
      <c r="P23" s="206">
        <v>0</v>
      </c>
      <c r="Q23" s="337">
        <v>0</v>
      </c>
      <c r="R23" s="260"/>
      <c r="S23" s="260"/>
      <c r="T23" s="261"/>
      <c r="U23" s="206">
        <v>0</v>
      </c>
      <c r="V23" s="206">
        <v>0</v>
      </c>
      <c r="W23" s="206">
        <v>0</v>
      </c>
      <c r="X23" s="206">
        <v>0</v>
      </c>
      <c r="Y23" s="206">
        <v>0</v>
      </c>
      <c r="Z23" s="206">
        <v>0</v>
      </c>
      <c r="AA23" s="206">
        <v>0</v>
      </c>
      <c r="AB23" s="206">
        <v>0</v>
      </c>
      <c r="AC23" s="206">
        <v>0</v>
      </c>
      <c r="AD23" s="206">
        <v>3510</v>
      </c>
    </row>
    <row r="24" spans="1:30" ht="38.25" x14ac:dyDescent="0.2">
      <c r="A24" s="330"/>
      <c r="B24" s="338"/>
      <c r="C24" s="253"/>
      <c r="D24" s="339"/>
      <c r="E24" s="182" t="s">
        <v>188</v>
      </c>
      <c r="F24" s="205" t="s">
        <v>131</v>
      </c>
      <c r="G24" s="335" t="s">
        <v>585</v>
      </c>
      <c r="H24" s="260"/>
      <c r="I24" s="261"/>
      <c r="J24" s="336" t="s">
        <v>286</v>
      </c>
      <c r="K24" s="260"/>
      <c r="L24" s="261"/>
      <c r="M24" s="206">
        <v>7200</v>
      </c>
      <c r="N24" s="337">
        <v>0</v>
      </c>
      <c r="O24" s="261"/>
      <c r="P24" s="206">
        <v>0</v>
      </c>
      <c r="Q24" s="337">
        <v>0</v>
      </c>
      <c r="R24" s="260"/>
      <c r="S24" s="260"/>
      <c r="T24" s="261"/>
      <c r="U24" s="206">
        <v>0</v>
      </c>
      <c r="V24" s="206">
        <v>0</v>
      </c>
      <c r="W24" s="206">
        <v>0</v>
      </c>
      <c r="X24" s="206">
        <v>0</v>
      </c>
      <c r="Y24" s="206">
        <v>0</v>
      </c>
      <c r="Z24" s="206">
        <v>0</v>
      </c>
      <c r="AA24" s="206">
        <v>0</v>
      </c>
      <c r="AB24" s="206">
        <v>0</v>
      </c>
      <c r="AC24" s="206">
        <v>0</v>
      </c>
      <c r="AD24" s="206">
        <v>7200</v>
      </c>
    </row>
    <row r="25" spans="1:30" ht="25.5" x14ac:dyDescent="0.2">
      <c r="A25" s="330"/>
      <c r="B25" s="338"/>
      <c r="C25" s="253"/>
      <c r="D25" s="339"/>
      <c r="E25" s="182" t="s">
        <v>188</v>
      </c>
      <c r="F25" s="205" t="s">
        <v>132</v>
      </c>
      <c r="G25" s="335" t="s">
        <v>586</v>
      </c>
      <c r="H25" s="260"/>
      <c r="I25" s="261"/>
      <c r="J25" s="336" t="s">
        <v>286</v>
      </c>
      <c r="K25" s="260"/>
      <c r="L25" s="261"/>
      <c r="M25" s="206">
        <v>114000</v>
      </c>
      <c r="N25" s="337">
        <v>0</v>
      </c>
      <c r="O25" s="261"/>
      <c r="P25" s="206">
        <v>0</v>
      </c>
      <c r="Q25" s="337">
        <v>0</v>
      </c>
      <c r="R25" s="260"/>
      <c r="S25" s="260"/>
      <c r="T25" s="261"/>
      <c r="U25" s="206">
        <v>0</v>
      </c>
      <c r="V25" s="206">
        <v>0</v>
      </c>
      <c r="W25" s="206">
        <v>0</v>
      </c>
      <c r="X25" s="206">
        <v>0</v>
      </c>
      <c r="Y25" s="206">
        <v>0</v>
      </c>
      <c r="Z25" s="206">
        <v>0</v>
      </c>
      <c r="AA25" s="206">
        <v>0</v>
      </c>
      <c r="AB25" s="206">
        <v>0</v>
      </c>
      <c r="AC25" s="206">
        <v>0</v>
      </c>
      <c r="AD25" s="206">
        <v>114000</v>
      </c>
    </row>
    <row r="26" spans="1:30" x14ac:dyDescent="0.2">
      <c r="A26" s="330"/>
      <c r="B26" s="333"/>
      <c r="C26" s="272"/>
      <c r="D26" s="273"/>
      <c r="E26" s="325" t="s">
        <v>56</v>
      </c>
      <c r="F26" s="260"/>
      <c r="G26" s="260"/>
      <c r="H26" s="260"/>
      <c r="I26" s="260"/>
      <c r="J26" s="260"/>
      <c r="K26" s="260"/>
      <c r="L26" s="261"/>
      <c r="M26" s="202">
        <v>171060</v>
      </c>
      <c r="N26" s="326">
        <v>0</v>
      </c>
      <c r="O26" s="261"/>
      <c r="P26" s="202">
        <v>0</v>
      </c>
      <c r="Q26" s="326">
        <v>0</v>
      </c>
      <c r="R26" s="260"/>
      <c r="S26" s="260"/>
      <c r="T26" s="261"/>
      <c r="U26" s="202">
        <v>0</v>
      </c>
      <c r="V26" s="202">
        <v>0</v>
      </c>
      <c r="W26" s="202">
        <v>0</v>
      </c>
      <c r="X26" s="202">
        <v>0</v>
      </c>
      <c r="Y26" s="202">
        <v>0</v>
      </c>
      <c r="Z26" s="202">
        <v>0</v>
      </c>
      <c r="AA26" s="202">
        <v>0</v>
      </c>
      <c r="AB26" s="202">
        <v>0</v>
      </c>
      <c r="AC26" s="202">
        <v>0</v>
      </c>
      <c r="AD26" s="202">
        <v>171060</v>
      </c>
    </row>
    <row r="27" spans="1:30" x14ac:dyDescent="0.2">
      <c r="A27" s="331"/>
      <c r="B27" s="325" t="s">
        <v>249</v>
      </c>
      <c r="C27" s="260"/>
      <c r="D27" s="260"/>
      <c r="E27" s="260"/>
      <c r="F27" s="260"/>
      <c r="G27" s="260"/>
      <c r="H27" s="260"/>
      <c r="I27" s="260"/>
      <c r="J27" s="260"/>
      <c r="K27" s="260"/>
      <c r="L27" s="261"/>
      <c r="M27" s="202">
        <v>1197420</v>
      </c>
      <c r="N27" s="326">
        <v>0</v>
      </c>
      <c r="O27" s="261"/>
      <c r="P27" s="202">
        <v>0</v>
      </c>
      <c r="Q27" s="326">
        <v>0</v>
      </c>
      <c r="R27" s="260"/>
      <c r="S27" s="260"/>
      <c r="T27" s="261"/>
      <c r="U27" s="202">
        <v>0</v>
      </c>
      <c r="V27" s="202">
        <v>0</v>
      </c>
      <c r="W27" s="202">
        <v>0</v>
      </c>
      <c r="X27" s="202">
        <v>0</v>
      </c>
      <c r="Y27" s="202">
        <v>0</v>
      </c>
      <c r="Z27" s="202">
        <v>0</v>
      </c>
      <c r="AA27" s="202">
        <v>0</v>
      </c>
      <c r="AB27" s="202">
        <v>0</v>
      </c>
      <c r="AC27" s="202">
        <v>0</v>
      </c>
      <c r="AD27" s="202">
        <v>1197420</v>
      </c>
    </row>
    <row r="28" spans="1:30" x14ac:dyDescent="0.2">
      <c r="A28" s="329" t="s">
        <v>188</v>
      </c>
      <c r="B28" s="332" t="s">
        <v>49</v>
      </c>
      <c r="C28" s="334" t="s">
        <v>587</v>
      </c>
      <c r="D28" s="277"/>
      <c r="E28" s="182" t="s">
        <v>188</v>
      </c>
      <c r="F28" s="205" t="s">
        <v>133</v>
      </c>
      <c r="G28" s="335" t="s">
        <v>588</v>
      </c>
      <c r="H28" s="260"/>
      <c r="I28" s="261"/>
      <c r="J28" s="336" t="s">
        <v>286</v>
      </c>
      <c r="K28" s="260"/>
      <c r="L28" s="261"/>
      <c r="M28" s="206">
        <v>183730</v>
      </c>
      <c r="N28" s="337">
        <v>71520</v>
      </c>
      <c r="O28" s="261"/>
      <c r="P28" s="206">
        <v>0</v>
      </c>
      <c r="Q28" s="337">
        <v>0</v>
      </c>
      <c r="R28" s="260"/>
      <c r="S28" s="260"/>
      <c r="T28" s="261"/>
      <c r="U28" s="206">
        <v>146810</v>
      </c>
      <c r="V28" s="206">
        <v>0</v>
      </c>
      <c r="W28" s="206">
        <v>48920</v>
      </c>
      <c r="X28" s="206">
        <v>0</v>
      </c>
      <c r="Y28" s="206">
        <v>0</v>
      </c>
      <c r="Z28" s="206">
        <v>0</v>
      </c>
      <c r="AA28" s="206">
        <v>0</v>
      </c>
      <c r="AB28" s="206">
        <v>0</v>
      </c>
      <c r="AC28" s="206">
        <v>0</v>
      </c>
      <c r="AD28" s="206">
        <v>450980</v>
      </c>
    </row>
    <row r="29" spans="1:30" x14ac:dyDescent="0.2">
      <c r="A29" s="330"/>
      <c r="B29" s="338"/>
      <c r="C29" s="253"/>
      <c r="D29" s="339"/>
      <c r="E29" s="182" t="s">
        <v>188</v>
      </c>
      <c r="F29" s="205" t="s">
        <v>134</v>
      </c>
      <c r="G29" s="335" t="s">
        <v>589</v>
      </c>
      <c r="H29" s="260"/>
      <c r="I29" s="261"/>
      <c r="J29" s="336" t="s">
        <v>286</v>
      </c>
      <c r="K29" s="260"/>
      <c r="L29" s="261"/>
      <c r="M29" s="206">
        <v>17500</v>
      </c>
      <c r="N29" s="337">
        <v>3500</v>
      </c>
      <c r="O29" s="261"/>
      <c r="P29" s="206">
        <v>0</v>
      </c>
      <c r="Q29" s="337">
        <v>0</v>
      </c>
      <c r="R29" s="260"/>
      <c r="S29" s="260"/>
      <c r="T29" s="261"/>
      <c r="U29" s="206">
        <v>3500</v>
      </c>
      <c r="V29" s="206">
        <v>0</v>
      </c>
      <c r="W29" s="206">
        <v>3500</v>
      </c>
      <c r="X29" s="206">
        <v>0</v>
      </c>
      <c r="Y29" s="206">
        <v>0</v>
      </c>
      <c r="Z29" s="206">
        <v>0</v>
      </c>
      <c r="AA29" s="206">
        <v>0</v>
      </c>
      <c r="AB29" s="206">
        <v>0</v>
      </c>
      <c r="AC29" s="206">
        <v>0</v>
      </c>
      <c r="AD29" s="206">
        <v>28000</v>
      </c>
    </row>
    <row r="30" spans="1:30" x14ac:dyDescent="0.2">
      <c r="A30" s="330"/>
      <c r="B30" s="338"/>
      <c r="C30" s="253"/>
      <c r="D30" s="339"/>
      <c r="E30" s="182" t="s">
        <v>188</v>
      </c>
      <c r="F30" s="205" t="s">
        <v>135</v>
      </c>
      <c r="G30" s="335" t="s">
        <v>590</v>
      </c>
      <c r="H30" s="260"/>
      <c r="I30" s="261"/>
      <c r="J30" s="336" t="s">
        <v>286</v>
      </c>
      <c r="K30" s="260"/>
      <c r="L30" s="261"/>
      <c r="M30" s="206">
        <v>18480</v>
      </c>
      <c r="N30" s="337">
        <v>0</v>
      </c>
      <c r="O30" s="261"/>
      <c r="P30" s="206">
        <v>0</v>
      </c>
      <c r="Q30" s="337">
        <v>0</v>
      </c>
      <c r="R30" s="260"/>
      <c r="S30" s="260"/>
      <c r="T30" s="261"/>
      <c r="U30" s="206">
        <v>0</v>
      </c>
      <c r="V30" s="206">
        <v>0</v>
      </c>
      <c r="W30" s="206">
        <v>0</v>
      </c>
      <c r="X30" s="206">
        <v>0</v>
      </c>
      <c r="Y30" s="206">
        <v>0</v>
      </c>
      <c r="Z30" s="206">
        <v>0</v>
      </c>
      <c r="AA30" s="206">
        <v>0</v>
      </c>
      <c r="AB30" s="206">
        <v>0</v>
      </c>
      <c r="AC30" s="206">
        <v>0</v>
      </c>
      <c r="AD30" s="206">
        <v>18480</v>
      </c>
    </row>
    <row r="31" spans="1:30" x14ac:dyDescent="0.2">
      <c r="A31" s="330"/>
      <c r="B31" s="338"/>
      <c r="C31" s="253"/>
      <c r="D31" s="339"/>
      <c r="E31" s="182" t="s">
        <v>188</v>
      </c>
      <c r="F31" s="205" t="s">
        <v>136</v>
      </c>
      <c r="G31" s="335" t="s">
        <v>591</v>
      </c>
      <c r="H31" s="260"/>
      <c r="I31" s="261"/>
      <c r="J31" s="336" t="s">
        <v>286</v>
      </c>
      <c r="K31" s="260"/>
      <c r="L31" s="261"/>
      <c r="M31" s="206">
        <v>47500</v>
      </c>
      <c r="N31" s="337">
        <v>53380</v>
      </c>
      <c r="O31" s="261"/>
      <c r="P31" s="206">
        <v>0</v>
      </c>
      <c r="Q31" s="337">
        <v>0</v>
      </c>
      <c r="R31" s="260"/>
      <c r="S31" s="260"/>
      <c r="T31" s="261"/>
      <c r="U31" s="206">
        <v>74000</v>
      </c>
      <c r="V31" s="206">
        <v>0</v>
      </c>
      <c r="W31" s="206">
        <v>49400</v>
      </c>
      <c r="X31" s="206">
        <v>0</v>
      </c>
      <c r="Y31" s="206">
        <v>0</v>
      </c>
      <c r="Z31" s="206">
        <v>0</v>
      </c>
      <c r="AA31" s="206">
        <v>0</v>
      </c>
      <c r="AB31" s="206">
        <v>0</v>
      </c>
      <c r="AC31" s="206">
        <v>0</v>
      </c>
      <c r="AD31" s="206">
        <v>224280</v>
      </c>
    </row>
    <row r="32" spans="1:30" x14ac:dyDescent="0.2">
      <c r="A32" s="330"/>
      <c r="B32" s="338"/>
      <c r="C32" s="253"/>
      <c r="D32" s="339"/>
      <c r="E32" s="182" t="s">
        <v>188</v>
      </c>
      <c r="F32" s="205" t="s">
        <v>137</v>
      </c>
      <c r="G32" s="335" t="s">
        <v>592</v>
      </c>
      <c r="H32" s="260"/>
      <c r="I32" s="261"/>
      <c r="J32" s="336" t="s">
        <v>286</v>
      </c>
      <c r="K32" s="260"/>
      <c r="L32" s="261"/>
      <c r="M32" s="206">
        <v>5785</v>
      </c>
      <c r="N32" s="337">
        <v>6475</v>
      </c>
      <c r="O32" s="261"/>
      <c r="P32" s="206">
        <v>0</v>
      </c>
      <c r="Q32" s="337">
        <v>0</v>
      </c>
      <c r="R32" s="260"/>
      <c r="S32" s="260"/>
      <c r="T32" s="261"/>
      <c r="U32" s="206">
        <v>7635</v>
      </c>
      <c r="V32" s="206">
        <v>0</v>
      </c>
      <c r="W32" s="206">
        <v>6503</v>
      </c>
      <c r="X32" s="206">
        <v>0</v>
      </c>
      <c r="Y32" s="206">
        <v>0</v>
      </c>
      <c r="Z32" s="206">
        <v>0</v>
      </c>
      <c r="AA32" s="206">
        <v>0</v>
      </c>
      <c r="AB32" s="206">
        <v>0</v>
      </c>
      <c r="AC32" s="206">
        <v>0</v>
      </c>
      <c r="AD32" s="206">
        <v>26398</v>
      </c>
    </row>
    <row r="33" spans="1:30" x14ac:dyDescent="0.2">
      <c r="A33" s="330"/>
      <c r="B33" s="333"/>
      <c r="C33" s="272"/>
      <c r="D33" s="273"/>
      <c r="E33" s="325" t="s">
        <v>56</v>
      </c>
      <c r="F33" s="260"/>
      <c r="G33" s="260"/>
      <c r="H33" s="260"/>
      <c r="I33" s="260"/>
      <c r="J33" s="260"/>
      <c r="K33" s="260"/>
      <c r="L33" s="261"/>
      <c r="M33" s="202">
        <v>272995</v>
      </c>
      <c r="N33" s="326">
        <v>134875</v>
      </c>
      <c r="O33" s="261"/>
      <c r="P33" s="202">
        <v>0</v>
      </c>
      <c r="Q33" s="326">
        <v>0</v>
      </c>
      <c r="R33" s="260"/>
      <c r="S33" s="260"/>
      <c r="T33" s="261"/>
      <c r="U33" s="202">
        <v>231945</v>
      </c>
      <c r="V33" s="202">
        <v>0</v>
      </c>
      <c r="W33" s="202">
        <v>108323</v>
      </c>
      <c r="X33" s="202">
        <v>0</v>
      </c>
      <c r="Y33" s="202">
        <v>0</v>
      </c>
      <c r="Z33" s="202">
        <v>0</v>
      </c>
      <c r="AA33" s="202">
        <v>0</v>
      </c>
      <c r="AB33" s="202">
        <v>0</v>
      </c>
      <c r="AC33" s="202">
        <v>0</v>
      </c>
      <c r="AD33" s="202">
        <v>748138</v>
      </c>
    </row>
    <row r="34" spans="1:30" x14ac:dyDescent="0.2">
      <c r="A34" s="331"/>
      <c r="B34" s="325" t="s">
        <v>249</v>
      </c>
      <c r="C34" s="260"/>
      <c r="D34" s="260"/>
      <c r="E34" s="260"/>
      <c r="F34" s="260"/>
      <c r="G34" s="260"/>
      <c r="H34" s="260"/>
      <c r="I34" s="260"/>
      <c r="J34" s="260"/>
      <c r="K34" s="260"/>
      <c r="L34" s="261"/>
      <c r="M34" s="202">
        <v>1814108</v>
      </c>
      <c r="N34" s="326">
        <v>936583</v>
      </c>
      <c r="O34" s="261"/>
      <c r="P34" s="202">
        <v>0</v>
      </c>
      <c r="Q34" s="326">
        <v>0</v>
      </c>
      <c r="R34" s="260"/>
      <c r="S34" s="260"/>
      <c r="T34" s="261"/>
      <c r="U34" s="202">
        <v>1573207</v>
      </c>
      <c r="V34" s="202">
        <v>0</v>
      </c>
      <c r="W34" s="202">
        <v>662475</v>
      </c>
      <c r="X34" s="202">
        <v>0</v>
      </c>
      <c r="Y34" s="202">
        <v>0</v>
      </c>
      <c r="Z34" s="202">
        <v>0</v>
      </c>
      <c r="AA34" s="202">
        <v>0</v>
      </c>
      <c r="AB34" s="202">
        <v>0</v>
      </c>
      <c r="AC34" s="202">
        <v>0</v>
      </c>
      <c r="AD34" s="202">
        <v>4986373</v>
      </c>
    </row>
    <row r="35" spans="1:30" ht="21.75" customHeight="1" x14ac:dyDescent="0.2">
      <c r="A35" s="329" t="s">
        <v>188</v>
      </c>
      <c r="B35" s="332" t="s">
        <v>3</v>
      </c>
      <c r="C35" s="334" t="s">
        <v>593</v>
      </c>
      <c r="D35" s="277"/>
      <c r="E35" s="182" t="s">
        <v>188</v>
      </c>
      <c r="F35" s="205" t="s">
        <v>138</v>
      </c>
      <c r="G35" s="335" t="s">
        <v>594</v>
      </c>
      <c r="H35" s="260"/>
      <c r="I35" s="261"/>
      <c r="J35" s="336" t="s">
        <v>286</v>
      </c>
      <c r="K35" s="260"/>
      <c r="L35" s="261"/>
      <c r="M35" s="206">
        <v>0</v>
      </c>
      <c r="N35" s="337">
        <v>0</v>
      </c>
      <c r="O35" s="261"/>
      <c r="P35" s="206">
        <v>0</v>
      </c>
      <c r="Q35" s="337">
        <v>0</v>
      </c>
      <c r="R35" s="260"/>
      <c r="S35" s="260"/>
      <c r="T35" s="261"/>
      <c r="U35" s="206">
        <v>0</v>
      </c>
      <c r="V35" s="206">
        <v>0</v>
      </c>
      <c r="W35" s="206">
        <v>0</v>
      </c>
      <c r="X35" s="206">
        <v>0</v>
      </c>
      <c r="Y35" s="206">
        <v>0</v>
      </c>
      <c r="Z35" s="206">
        <v>0</v>
      </c>
      <c r="AA35" s="206">
        <v>0</v>
      </c>
      <c r="AB35" s="206">
        <v>0</v>
      </c>
      <c r="AC35" s="206">
        <v>0</v>
      </c>
      <c r="AD35" s="206">
        <v>0</v>
      </c>
    </row>
    <row r="36" spans="1:30" ht="25.5" x14ac:dyDescent="0.2">
      <c r="A36" s="330"/>
      <c r="B36" s="338"/>
      <c r="C36" s="253"/>
      <c r="D36" s="339"/>
      <c r="E36" s="182" t="s">
        <v>188</v>
      </c>
      <c r="F36" s="205" t="s">
        <v>160</v>
      </c>
      <c r="G36" s="335" t="s">
        <v>595</v>
      </c>
      <c r="H36" s="260"/>
      <c r="I36" s="261"/>
      <c r="J36" s="336" t="s">
        <v>286</v>
      </c>
      <c r="K36" s="260"/>
      <c r="L36" s="261"/>
      <c r="M36" s="206">
        <v>12600</v>
      </c>
      <c r="N36" s="337">
        <v>0</v>
      </c>
      <c r="O36" s="261"/>
      <c r="P36" s="206">
        <v>0</v>
      </c>
      <c r="Q36" s="337">
        <v>0</v>
      </c>
      <c r="R36" s="260"/>
      <c r="S36" s="260"/>
      <c r="T36" s="261"/>
      <c r="U36" s="206">
        <v>0</v>
      </c>
      <c r="V36" s="206">
        <v>0</v>
      </c>
      <c r="W36" s="206">
        <v>0</v>
      </c>
      <c r="X36" s="206">
        <v>0</v>
      </c>
      <c r="Y36" s="206">
        <v>0</v>
      </c>
      <c r="Z36" s="206">
        <v>0</v>
      </c>
      <c r="AA36" s="206">
        <v>0</v>
      </c>
      <c r="AB36" s="206">
        <v>0</v>
      </c>
      <c r="AC36" s="206">
        <v>0</v>
      </c>
      <c r="AD36" s="206">
        <v>12600</v>
      </c>
    </row>
    <row r="37" spans="1:30" x14ac:dyDescent="0.2">
      <c r="A37" s="330"/>
      <c r="B37" s="338"/>
      <c r="C37" s="253"/>
      <c r="D37" s="339"/>
      <c r="E37" s="182" t="s">
        <v>188</v>
      </c>
      <c r="F37" s="205" t="s">
        <v>139</v>
      </c>
      <c r="G37" s="335" t="s">
        <v>596</v>
      </c>
      <c r="H37" s="260"/>
      <c r="I37" s="261"/>
      <c r="J37" s="336" t="s">
        <v>286</v>
      </c>
      <c r="K37" s="260"/>
      <c r="L37" s="261"/>
      <c r="M37" s="206">
        <v>0</v>
      </c>
      <c r="N37" s="337">
        <v>5450</v>
      </c>
      <c r="O37" s="261"/>
      <c r="P37" s="206">
        <v>0</v>
      </c>
      <c r="Q37" s="337">
        <v>0</v>
      </c>
      <c r="R37" s="260"/>
      <c r="S37" s="260"/>
      <c r="T37" s="261"/>
      <c r="U37" s="206">
        <v>0</v>
      </c>
      <c r="V37" s="206">
        <v>0</v>
      </c>
      <c r="W37" s="206">
        <v>0</v>
      </c>
      <c r="X37" s="206">
        <v>0</v>
      </c>
      <c r="Y37" s="206">
        <v>0</v>
      </c>
      <c r="Z37" s="206">
        <v>0</v>
      </c>
      <c r="AA37" s="206">
        <v>0</v>
      </c>
      <c r="AB37" s="206">
        <v>0</v>
      </c>
      <c r="AC37" s="206">
        <v>0</v>
      </c>
      <c r="AD37" s="206">
        <v>5450</v>
      </c>
    </row>
    <row r="38" spans="1:30" x14ac:dyDescent="0.2">
      <c r="A38" s="330"/>
      <c r="B38" s="338"/>
      <c r="C38" s="253"/>
      <c r="D38" s="339"/>
      <c r="E38" s="182" t="s">
        <v>188</v>
      </c>
      <c r="F38" s="205" t="s">
        <v>140</v>
      </c>
      <c r="G38" s="335" t="s">
        <v>597</v>
      </c>
      <c r="H38" s="260"/>
      <c r="I38" s="261"/>
      <c r="J38" s="336" t="s">
        <v>286</v>
      </c>
      <c r="K38" s="260"/>
      <c r="L38" s="261"/>
      <c r="M38" s="206">
        <v>0</v>
      </c>
      <c r="N38" s="337">
        <v>0</v>
      </c>
      <c r="O38" s="261"/>
      <c r="P38" s="206">
        <v>0</v>
      </c>
      <c r="Q38" s="337">
        <v>0</v>
      </c>
      <c r="R38" s="260"/>
      <c r="S38" s="260"/>
      <c r="T38" s="261"/>
      <c r="U38" s="206">
        <v>0</v>
      </c>
      <c r="V38" s="206">
        <v>0</v>
      </c>
      <c r="W38" s="206">
        <v>0</v>
      </c>
      <c r="X38" s="206">
        <v>0</v>
      </c>
      <c r="Y38" s="206">
        <v>0</v>
      </c>
      <c r="Z38" s="206">
        <v>0</v>
      </c>
      <c r="AA38" s="206">
        <v>0</v>
      </c>
      <c r="AB38" s="206">
        <v>0</v>
      </c>
      <c r="AC38" s="206">
        <v>0</v>
      </c>
      <c r="AD38" s="206">
        <v>0</v>
      </c>
    </row>
    <row r="39" spans="1:30" x14ac:dyDescent="0.2">
      <c r="A39" s="330"/>
      <c r="B39" s="333"/>
      <c r="C39" s="272"/>
      <c r="D39" s="273"/>
      <c r="E39" s="325" t="s">
        <v>56</v>
      </c>
      <c r="F39" s="260"/>
      <c r="G39" s="260"/>
      <c r="H39" s="260"/>
      <c r="I39" s="260"/>
      <c r="J39" s="260"/>
      <c r="K39" s="260"/>
      <c r="L39" s="261"/>
      <c r="M39" s="202">
        <v>12600</v>
      </c>
      <c r="N39" s="326">
        <v>5450</v>
      </c>
      <c r="O39" s="261"/>
      <c r="P39" s="202">
        <v>0</v>
      </c>
      <c r="Q39" s="326">
        <v>0</v>
      </c>
      <c r="R39" s="260"/>
      <c r="S39" s="260"/>
      <c r="T39" s="261"/>
      <c r="U39" s="202">
        <v>0</v>
      </c>
      <c r="V39" s="202">
        <v>0</v>
      </c>
      <c r="W39" s="202">
        <v>0</v>
      </c>
      <c r="X39" s="202">
        <v>0</v>
      </c>
      <c r="Y39" s="202">
        <v>0</v>
      </c>
      <c r="Z39" s="202">
        <v>0</v>
      </c>
      <c r="AA39" s="202">
        <v>0</v>
      </c>
      <c r="AB39" s="202">
        <v>0</v>
      </c>
      <c r="AC39" s="202">
        <v>0</v>
      </c>
      <c r="AD39" s="202">
        <v>18050</v>
      </c>
    </row>
    <row r="40" spans="1:30" x14ac:dyDescent="0.2">
      <c r="A40" s="331"/>
      <c r="B40" s="325" t="s">
        <v>249</v>
      </c>
      <c r="C40" s="260"/>
      <c r="D40" s="260"/>
      <c r="E40" s="260"/>
      <c r="F40" s="260"/>
      <c r="G40" s="260"/>
      <c r="H40" s="260"/>
      <c r="I40" s="260"/>
      <c r="J40" s="260"/>
      <c r="K40" s="260"/>
      <c r="L40" s="261"/>
      <c r="M40" s="202">
        <v>56360</v>
      </c>
      <c r="N40" s="326">
        <v>57890</v>
      </c>
      <c r="O40" s="261"/>
      <c r="P40" s="202">
        <v>0</v>
      </c>
      <c r="Q40" s="326">
        <v>0</v>
      </c>
      <c r="R40" s="260"/>
      <c r="S40" s="260"/>
      <c r="T40" s="261"/>
      <c r="U40" s="202">
        <v>20800</v>
      </c>
      <c r="V40" s="202">
        <v>0</v>
      </c>
      <c r="W40" s="202">
        <v>10000</v>
      </c>
      <c r="X40" s="202">
        <v>0</v>
      </c>
      <c r="Y40" s="202">
        <v>0</v>
      </c>
      <c r="Z40" s="202">
        <v>0</v>
      </c>
      <c r="AA40" s="202">
        <v>0</v>
      </c>
      <c r="AB40" s="202">
        <v>0</v>
      </c>
      <c r="AC40" s="202">
        <v>0</v>
      </c>
      <c r="AD40" s="202">
        <v>145050</v>
      </c>
    </row>
    <row r="41" spans="1:30" x14ac:dyDescent="0.2">
      <c r="A41" s="329" t="s">
        <v>188</v>
      </c>
      <c r="B41" s="332" t="s">
        <v>4</v>
      </c>
      <c r="C41" s="334" t="s">
        <v>598</v>
      </c>
      <c r="D41" s="277"/>
      <c r="E41" s="182" t="s">
        <v>188</v>
      </c>
      <c r="F41" s="205" t="s">
        <v>141</v>
      </c>
      <c r="G41" s="335" t="s">
        <v>599</v>
      </c>
      <c r="H41" s="260"/>
      <c r="I41" s="261"/>
      <c r="J41" s="336" t="s">
        <v>286</v>
      </c>
      <c r="K41" s="260"/>
      <c r="L41" s="261"/>
      <c r="M41" s="206">
        <v>7500</v>
      </c>
      <c r="N41" s="337">
        <v>14700</v>
      </c>
      <c r="O41" s="261"/>
      <c r="P41" s="206">
        <v>0</v>
      </c>
      <c r="Q41" s="337">
        <v>7475</v>
      </c>
      <c r="R41" s="260"/>
      <c r="S41" s="260"/>
      <c r="T41" s="261"/>
      <c r="U41" s="206">
        <v>0</v>
      </c>
      <c r="V41" s="206">
        <v>0</v>
      </c>
      <c r="W41" s="206">
        <v>0</v>
      </c>
      <c r="X41" s="206">
        <v>0</v>
      </c>
      <c r="Y41" s="206">
        <v>0</v>
      </c>
      <c r="Z41" s="206">
        <v>0</v>
      </c>
      <c r="AA41" s="206">
        <v>0</v>
      </c>
      <c r="AB41" s="206">
        <v>0</v>
      </c>
      <c r="AC41" s="206">
        <v>0</v>
      </c>
      <c r="AD41" s="206">
        <v>29675</v>
      </c>
    </row>
    <row r="42" spans="1:30" ht="25.5" x14ac:dyDescent="0.2">
      <c r="A42" s="330"/>
      <c r="B42" s="338"/>
      <c r="C42" s="253"/>
      <c r="D42" s="339"/>
      <c r="E42" s="182" t="s">
        <v>188</v>
      </c>
      <c r="F42" s="205" t="s">
        <v>161</v>
      </c>
      <c r="G42" s="335" t="s">
        <v>600</v>
      </c>
      <c r="H42" s="260"/>
      <c r="I42" s="261"/>
      <c r="J42" s="336" t="s">
        <v>286</v>
      </c>
      <c r="K42" s="260"/>
      <c r="L42" s="261"/>
      <c r="M42" s="206">
        <v>0</v>
      </c>
      <c r="N42" s="337">
        <v>0</v>
      </c>
      <c r="O42" s="261"/>
      <c r="P42" s="206">
        <v>0</v>
      </c>
      <c r="Q42" s="337">
        <v>0</v>
      </c>
      <c r="R42" s="260"/>
      <c r="S42" s="260"/>
      <c r="T42" s="261"/>
      <c r="U42" s="206">
        <v>0</v>
      </c>
      <c r="V42" s="206">
        <v>0</v>
      </c>
      <c r="W42" s="206">
        <v>0</v>
      </c>
      <c r="X42" s="206">
        <v>0</v>
      </c>
      <c r="Y42" s="206">
        <v>0</v>
      </c>
      <c r="Z42" s="206">
        <v>0</v>
      </c>
      <c r="AA42" s="206">
        <v>0</v>
      </c>
      <c r="AB42" s="206">
        <v>0</v>
      </c>
      <c r="AC42" s="206">
        <v>0</v>
      </c>
      <c r="AD42" s="206">
        <v>0</v>
      </c>
    </row>
    <row r="43" spans="1:30" ht="38.25" x14ac:dyDescent="0.2">
      <c r="A43" s="330"/>
      <c r="B43" s="338"/>
      <c r="C43" s="253"/>
      <c r="D43" s="339"/>
      <c r="E43" s="182" t="s">
        <v>188</v>
      </c>
      <c r="F43" s="205" t="s">
        <v>142</v>
      </c>
      <c r="G43" s="335" t="s">
        <v>601</v>
      </c>
      <c r="H43" s="260"/>
      <c r="I43" s="261"/>
      <c r="J43" s="336" t="s">
        <v>286</v>
      </c>
      <c r="K43" s="260"/>
      <c r="L43" s="261"/>
      <c r="M43" s="206">
        <v>5500</v>
      </c>
      <c r="N43" s="337">
        <v>9000</v>
      </c>
      <c r="O43" s="261"/>
      <c r="P43" s="206">
        <v>32040</v>
      </c>
      <c r="Q43" s="337">
        <v>0</v>
      </c>
      <c r="R43" s="260"/>
      <c r="S43" s="260"/>
      <c r="T43" s="261"/>
      <c r="U43" s="206">
        <v>9000</v>
      </c>
      <c r="V43" s="206">
        <v>33850</v>
      </c>
      <c r="W43" s="206">
        <v>0</v>
      </c>
      <c r="X43" s="206">
        <v>0</v>
      </c>
      <c r="Y43" s="206">
        <v>0</v>
      </c>
      <c r="Z43" s="206">
        <v>47260</v>
      </c>
      <c r="AA43" s="206">
        <v>0</v>
      </c>
      <c r="AB43" s="206">
        <v>0</v>
      </c>
      <c r="AC43" s="206">
        <v>0</v>
      </c>
      <c r="AD43" s="206">
        <v>136650</v>
      </c>
    </row>
    <row r="44" spans="1:30" x14ac:dyDescent="0.2">
      <c r="A44" s="330"/>
      <c r="B44" s="338"/>
      <c r="C44" s="253"/>
      <c r="D44" s="339"/>
      <c r="E44" s="182" t="s">
        <v>188</v>
      </c>
      <c r="F44" s="205" t="s">
        <v>143</v>
      </c>
      <c r="G44" s="335" t="s">
        <v>602</v>
      </c>
      <c r="H44" s="260"/>
      <c r="I44" s="261"/>
      <c r="J44" s="336" t="s">
        <v>286</v>
      </c>
      <c r="K44" s="260"/>
      <c r="L44" s="261"/>
      <c r="M44" s="206">
        <v>0</v>
      </c>
      <c r="N44" s="337">
        <v>0</v>
      </c>
      <c r="O44" s="261"/>
      <c r="P44" s="206">
        <v>0</v>
      </c>
      <c r="Q44" s="337">
        <v>0</v>
      </c>
      <c r="R44" s="260"/>
      <c r="S44" s="260"/>
      <c r="T44" s="261"/>
      <c r="U44" s="206">
        <v>0</v>
      </c>
      <c r="V44" s="206">
        <v>0</v>
      </c>
      <c r="W44" s="206">
        <v>0</v>
      </c>
      <c r="X44" s="206">
        <v>0</v>
      </c>
      <c r="Y44" s="206">
        <v>0</v>
      </c>
      <c r="Z44" s="206">
        <v>0</v>
      </c>
      <c r="AA44" s="206">
        <v>0</v>
      </c>
      <c r="AB44" s="206">
        <v>0</v>
      </c>
      <c r="AC44" s="206">
        <v>0</v>
      </c>
      <c r="AD44" s="206">
        <v>0</v>
      </c>
    </row>
    <row r="45" spans="1:30" x14ac:dyDescent="0.2">
      <c r="A45" s="330"/>
      <c r="B45" s="333"/>
      <c r="C45" s="272"/>
      <c r="D45" s="273"/>
      <c r="E45" s="325" t="s">
        <v>56</v>
      </c>
      <c r="F45" s="260"/>
      <c r="G45" s="260"/>
      <c r="H45" s="260"/>
      <c r="I45" s="260"/>
      <c r="J45" s="260"/>
      <c r="K45" s="260"/>
      <c r="L45" s="261"/>
      <c r="M45" s="202">
        <v>13000</v>
      </c>
      <c r="N45" s="326">
        <v>23700</v>
      </c>
      <c r="O45" s="261"/>
      <c r="P45" s="202">
        <v>32040</v>
      </c>
      <c r="Q45" s="326">
        <v>7475</v>
      </c>
      <c r="R45" s="260"/>
      <c r="S45" s="260"/>
      <c r="T45" s="261"/>
      <c r="U45" s="202">
        <v>9000</v>
      </c>
      <c r="V45" s="202">
        <v>33850</v>
      </c>
      <c r="W45" s="202">
        <v>0</v>
      </c>
      <c r="X45" s="202">
        <v>0</v>
      </c>
      <c r="Y45" s="202">
        <v>0</v>
      </c>
      <c r="Z45" s="202">
        <v>47260</v>
      </c>
      <c r="AA45" s="202">
        <v>0</v>
      </c>
      <c r="AB45" s="202">
        <v>0</v>
      </c>
      <c r="AC45" s="202">
        <v>0</v>
      </c>
      <c r="AD45" s="202">
        <v>166325</v>
      </c>
    </row>
    <row r="46" spans="1:30" x14ac:dyDescent="0.2">
      <c r="A46" s="331"/>
      <c r="B46" s="325" t="s">
        <v>249</v>
      </c>
      <c r="C46" s="260"/>
      <c r="D46" s="260"/>
      <c r="E46" s="260"/>
      <c r="F46" s="260"/>
      <c r="G46" s="260"/>
      <c r="H46" s="260"/>
      <c r="I46" s="260"/>
      <c r="J46" s="260"/>
      <c r="K46" s="260"/>
      <c r="L46" s="261"/>
      <c r="M46" s="202">
        <v>323212</v>
      </c>
      <c r="N46" s="326">
        <v>109262</v>
      </c>
      <c r="O46" s="261"/>
      <c r="P46" s="202">
        <v>182643</v>
      </c>
      <c r="Q46" s="326">
        <v>7475</v>
      </c>
      <c r="R46" s="260"/>
      <c r="S46" s="260"/>
      <c r="T46" s="261"/>
      <c r="U46" s="202">
        <v>62100</v>
      </c>
      <c r="V46" s="202">
        <v>959250</v>
      </c>
      <c r="W46" s="202">
        <v>60520</v>
      </c>
      <c r="X46" s="202">
        <v>0</v>
      </c>
      <c r="Y46" s="202">
        <v>141115</v>
      </c>
      <c r="Z46" s="202">
        <v>78160</v>
      </c>
      <c r="AA46" s="202">
        <v>0</v>
      </c>
      <c r="AB46" s="202">
        <v>0</v>
      </c>
      <c r="AC46" s="202">
        <v>0</v>
      </c>
      <c r="AD46" s="202">
        <v>1923737</v>
      </c>
    </row>
    <row r="47" spans="1:30" x14ac:dyDescent="0.2">
      <c r="A47" s="329" t="s">
        <v>188</v>
      </c>
      <c r="B47" s="332" t="s">
        <v>5</v>
      </c>
      <c r="C47" s="334" t="s">
        <v>603</v>
      </c>
      <c r="D47" s="277"/>
      <c r="E47" s="182" t="s">
        <v>188</v>
      </c>
      <c r="F47" s="205" t="s">
        <v>144</v>
      </c>
      <c r="G47" s="335" t="s">
        <v>604</v>
      </c>
      <c r="H47" s="260"/>
      <c r="I47" s="261"/>
      <c r="J47" s="336" t="s">
        <v>286</v>
      </c>
      <c r="K47" s="260"/>
      <c r="L47" s="261"/>
      <c r="M47" s="206">
        <v>0</v>
      </c>
      <c r="N47" s="337">
        <v>25101</v>
      </c>
      <c r="O47" s="261"/>
      <c r="P47" s="206">
        <v>0</v>
      </c>
      <c r="Q47" s="337">
        <v>0</v>
      </c>
      <c r="R47" s="260"/>
      <c r="S47" s="260"/>
      <c r="T47" s="261"/>
      <c r="U47" s="206">
        <v>0</v>
      </c>
      <c r="V47" s="206">
        <v>0</v>
      </c>
      <c r="W47" s="206">
        <v>0</v>
      </c>
      <c r="X47" s="206">
        <v>0</v>
      </c>
      <c r="Y47" s="206">
        <v>0</v>
      </c>
      <c r="Z47" s="206">
        <v>0</v>
      </c>
      <c r="AA47" s="206">
        <v>0</v>
      </c>
      <c r="AB47" s="206">
        <v>0</v>
      </c>
      <c r="AC47" s="206">
        <v>0</v>
      </c>
      <c r="AD47" s="206">
        <v>25101</v>
      </c>
    </row>
    <row r="48" spans="1:30" x14ac:dyDescent="0.2">
      <c r="A48" s="330"/>
      <c r="B48" s="338"/>
      <c r="C48" s="253"/>
      <c r="D48" s="339"/>
      <c r="E48" s="182" t="s">
        <v>188</v>
      </c>
      <c r="F48" s="205" t="s">
        <v>182</v>
      </c>
      <c r="G48" s="335" t="s">
        <v>605</v>
      </c>
      <c r="H48" s="260"/>
      <c r="I48" s="261"/>
      <c r="J48" s="336" t="s">
        <v>286</v>
      </c>
      <c r="K48" s="260"/>
      <c r="L48" s="261"/>
      <c r="M48" s="206">
        <v>0</v>
      </c>
      <c r="N48" s="337">
        <v>0</v>
      </c>
      <c r="O48" s="261"/>
      <c r="P48" s="206">
        <v>0</v>
      </c>
      <c r="Q48" s="337">
        <v>0</v>
      </c>
      <c r="R48" s="260"/>
      <c r="S48" s="260"/>
      <c r="T48" s="261"/>
      <c r="U48" s="206">
        <v>0</v>
      </c>
      <c r="V48" s="206">
        <v>0</v>
      </c>
      <c r="W48" s="206">
        <v>0</v>
      </c>
      <c r="X48" s="206">
        <v>0</v>
      </c>
      <c r="Y48" s="206">
        <v>0</v>
      </c>
      <c r="Z48" s="206">
        <v>0</v>
      </c>
      <c r="AA48" s="206">
        <v>0</v>
      </c>
      <c r="AB48" s="206">
        <v>0</v>
      </c>
      <c r="AC48" s="206">
        <v>0</v>
      </c>
      <c r="AD48" s="206">
        <v>0</v>
      </c>
    </row>
    <row r="49" spans="1:30" x14ac:dyDescent="0.2">
      <c r="A49" s="330"/>
      <c r="B49" s="338"/>
      <c r="C49" s="253"/>
      <c r="D49" s="339"/>
      <c r="E49" s="182" t="s">
        <v>188</v>
      </c>
      <c r="F49" s="205" t="s">
        <v>163</v>
      </c>
      <c r="G49" s="335" t="s">
        <v>606</v>
      </c>
      <c r="H49" s="260"/>
      <c r="I49" s="261"/>
      <c r="J49" s="336" t="s">
        <v>286</v>
      </c>
      <c r="K49" s="260"/>
      <c r="L49" s="261"/>
      <c r="M49" s="206">
        <v>0</v>
      </c>
      <c r="N49" s="337">
        <v>0</v>
      </c>
      <c r="O49" s="261"/>
      <c r="P49" s="206">
        <v>0</v>
      </c>
      <c r="Q49" s="337">
        <v>0</v>
      </c>
      <c r="R49" s="260"/>
      <c r="S49" s="260"/>
      <c r="T49" s="261"/>
      <c r="U49" s="206">
        <v>0</v>
      </c>
      <c r="V49" s="206">
        <v>818320.8</v>
      </c>
      <c r="W49" s="206">
        <v>0</v>
      </c>
      <c r="X49" s="206">
        <v>0</v>
      </c>
      <c r="Y49" s="206">
        <v>0</v>
      </c>
      <c r="Z49" s="206">
        <v>0</v>
      </c>
      <c r="AA49" s="206">
        <v>0</v>
      </c>
      <c r="AB49" s="206">
        <v>0</v>
      </c>
      <c r="AC49" s="206">
        <v>0</v>
      </c>
      <c r="AD49" s="206">
        <v>818320.8</v>
      </c>
    </row>
    <row r="50" spans="1:30" x14ac:dyDescent="0.2">
      <c r="A50" s="330"/>
      <c r="B50" s="338"/>
      <c r="C50" s="253"/>
      <c r="D50" s="339"/>
      <c r="E50" s="182" t="s">
        <v>188</v>
      </c>
      <c r="F50" s="205" t="s">
        <v>164</v>
      </c>
      <c r="G50" s="335" t="s">
        <v>607</v>
      </c>
      <c r="H50" s="260"/>
      <c r="I50" s="261"/>
      <c r="J50" s="336" t="s">
        <v>286</v>
      </c>
      <c r="K50" s="260"/>
      <c r="L50" s="261"/>
      <c r="M50" s="206">
        <v>0</v>
      </c>
      <c r="N50" s="337">
        <v>0</v>
      </c>
      <c r="O50" s="261"/>
      <c r="P50" s="206">
        <v>0</v>
      </c>
      <c r="Q50" s="337">
        <v>0</v>
      </c>
      <c r="R50" s="260"/>
      <c r="S50" s="260"/>
      <c r="T50" s="261"/>
      <c r="U50" s="206">
        <v>0</v>
      </c>
      <c r="V50" s="206">
        <v>0</v>
      </c>
      <c r="W50" s="206">
        <v>275000</v>
      </c>
      <c r="X50" s="206">
        <v>0</v>
      </c>
      <c r="Y50" s="206">
        <v>0</v>
      </c>
      <c r="Z50" s="206">
        <v>0</v>
      </c>
      <c r="AA50" s="206">
        <v>0</v>
      </c>
      <c r="AB50" s="206">
        <v>0</v>
      </c>
      <c r="AC50" s="206">
        <v>0</v>
      </c>
      <c r="AD50" s="206">
        <v>275000</v>
      </c>
    </row>
    <row r="51" spans="1:30" x14ac:dyDescent="0.2">
      <c r="A51" s="330"/>
      <c r="B51" s="338"/>
      <c r="C51" s="253"/>
      <c r="D51" s="339"/>
      <c r="E51" s="182" t="s">
        <v>188</v>
      </c>
      <c r="F51" s="205" t="s">
        <v>165</v>
      </c>
      <c r="G51" s="335" t="s">
        <v>608</v>
      </c>
      <c r="H51" s="260"/>
      <c r="I51" s="261"/>
      <c r="J51" s="336" t="s">
        <v>286</v>
      </c>
      <c r="K51" s="260"/>
      <c r="L51" s="261"/>
      <c r="M51" s="206">
        <v>0</v>
      </c>
      <c r="N51" s="337">
        <v>0</v>
      </c>
      <c r="O51" s="261"/>
      <c r="P51" s="206">
        <v>0</v>
      </c>
      <c r="Q51" s="337">
        <v>0</v>
      </c>
      <c r="R51" s="260"/>
      <c r="S51" s="260"/>
      <c r="T51" s="261"/>
      <c r="U51" s="206">
        <v>0</v>
      </c>
      <c r="V51" s="206">
        <v>0</v>
      </c>
      <c r="W51" s="206">
        <v>0</v>
      </c>
      <c r="X51" s="206">
        <v>0</v>
      </c>
      <c r="Y51" s="206">
        <v>0</v>
      </c>
      <c r="Z51" s="206">
        <v>0</v>
      </c>
      <c r="AA51" s="206">
        <v>0</v>
      </c>
      <c r="AB51" s="206">
        <v>0</v>
      </c>
      <c r="AC51" s="206">
        <v>0</v>
      </c>
      <c r="AD51" s="206">
        <v>0</v>
      </c>
    </row>
    <row r="52" spans="1:30" x14ac:dyDescent="0.2">
      <c r="A52" s="330"/>
      <c r="B52" s="338"/>
      <c r="C52" s="253"/>
      <c r="D52" s="339"/>
      <c r="E52" s="182" t="s">
        <v>188</v>
      </c>
      <c r="F52" s="205" t="s">
        <v>298</v>
      </c>
      <c r="G52" s="335" t="s">
        <v>609</v>
      </c>
      <c r="H52" s="260"/>
      <c r="I52" s="261"/>
      <c r="J52" s="336" t="s">
        <v>286</v>
      </c>
      <c r="K52" s="260"/>
      <c r="L52" s="261"/>
      <c r="M52" s="206">
        <v>7080</v>
      </c>
      <c r="N52" s="337">
        <v>600</v>
      </c>
      <c r="O52" s="261"/>
      <c r="P52" s="206">
        <v>0</v>
      </c>
      <c r="Q52" s="337">
        <v>0</v>
      </c>
      <c r="R52" s="260"/>
      <c r="S52" s="260"/>
      <c r="T52" s="261"/>
      <c r="U52" s="206">
        <v>0</v>
      </c>
      <c r="V52" s="206">
        <v>0</v>
      </c>
      <c r="W52" s="206">
        <v>700</v>
      </c>
      <c r="X52" s="206">
        <v>0</v>
      </c>
      <c r="Y52" s="206">
        <v>0</v>
      </c>
      <c r="Z52" s="206">
        <v>0</v>
      </c>
      <c r="AA52" s="206">
        <v>0</v>
      </c>
      <c r="AB52" s="206">
        <v>0</v>
      </c>
      <c r="AC52" s="206">
        <v>0</v>
      </c>
      <c r="AD52" s="206">
        <v>8380</v>
      </c>
    </row>
    <row r="53" spans="1:30" x14ac:dyDescent="0.2">
      <c r="A53" s="330"/>
      <c r="B53" s="338"/>
      <c r="C53" s="253"/>
      <c r="D53" s="339"/>
      <c r="E53" s="182" t="s">
        <v>188</v>
      </c>
      <c r="F53" s="205" t="s">
        <v>167</v>
      </c>
      <c r="G53" s="335" t="s">
        <v>610</v>
      </c>
      <c r="H53" s="260"/>
      <c r="I53" s="261"/>
      <c r="J53" s="336" t="s">
        <v>286</v>
      </c>
      <c r="K53" s="260"/>
      <c r="L53" s="261"/>
      <c r="M53" s="206">
        <v>0</v>
      </c>
      <c r="N53" s="337">
        <v>0</v>
      </c>
      <c r="O53" s="261"/>
      <c r="P53" s="206">
        <v>0</v>
      </c>
      <c r="Q53" s="337">
        <v>0</v>
      </c>
      <c r="R53" s="260"/>
      <c r="S53" s="260"/>
      <c r="T53" s="261"/>
      <c r="U53" s="206">
        <v>0</v>
      </c>
      <c r="V53" s="206">
        <v>0</v>
      </c>
      <c r="W53" s="206">
        <v>0</v>
      </c>
      <c r="X53" s="206">
        <v>0</v>
      </c>
      <c r="Y53" s="206">
        <v>0</v>
      </c>
      <c r="Z53" s="206">
        <v>0</v>
      </c>
      <c r="AA53" s="206">
        <v>26870</v>
      </c>
      <c r="AB53" s="206">
        <v>0</v>
      </c>
      <c r="AC53" s="206">
        <v>0</v>
      </c>
      <c r="AD53" s="206">
        <v>26870</v>
      </c>
    </row>
    <row r="54" spans="1:30" x14ac:dyDescent="0.2">
      <c r="A54" s="330"/>
      <c r="B54" s="338"/>
      <c r="C54" s="253"/>
      <c r="D54" s="339"/>
      <c r="E54" s="182" t="s">
        <v>188</v>
      </c>
      <c r="F54" s="205" t="s">
        <v>168</v>
      </c>
      <c r="G54" s="335" t="s">
        <v>611</v>
      </c>
      <c r="H54" s="260"/>
      <c r="I54" s="261"/>
      <c r="J54" s="336" t="s">
        <v>286</v>
      </c>
      <c r="K54" s="260"/>
      <c r="L54" s="261"/>
      <c r="M54" s="206">
        <v>0</v>
      </c>
      <c r="N54" s="337">
        <v>0</v>
      </c>
      <c r="O54" s="261"/>
      <c r="P54" s="206">
        <v>0</v>
      </c>
      <c r="Q54" s="337">
        <v>0</v>
      </c>
      <c r="R54" s="260"/>
      <c r="S54" s="260"/>
      <c r="T54" s="261"/>
      <c r="U54" s="206">
        <v>0</v>
      </c>
      <c r="V54" s="206">
        <v>0</v>
      </c>
      <c r="W54" s="206">
        <v>0</v>
      </c>
      <c r="X54" s="206">
        <v>0</v>
      </c>
      <c r="Y54" s="206">
        <v>0</v>
      </c>
      <c r="Z54" s="206">
        <v>0</v>
      </c>
      <c r="AA54" s="206">
        <v>0</v>
      </c>
      <c r="AB54" s="206">
        <v>0</v>
      </c>
      <c r="AC54" s="206">
        <v>0</v>
      </c>
      <c r="AD54" s="206">
        <v>0</v>
      </c>
    </row>
    <row r="55" spans="1:30" x14ac:dyDescent="0.2">
      <c r="A55" s="330"/>
      <c r="B55" s="338"/>
      <c r="C55" s="253"/>
      <c r="D55" s="339"/>
      <c r="E55" s="182" t="s">
        <v>188</v>
      </c>
      <c r="F55" s="205" t="s">
        <v>612</v>
      </c>
      <c r="G55" s="335" t="s">
        <v>613</v>
      </c>
      <c r="H55" s="260"/>
      <c r="I55" s="261"/>
      <c r="J55" s="336" t="s">
        <v>286</v>
      </c>
      <c r="K55" s="260"/>
      <c r="L55" s="261"/>
      <c r="M55" s="206">
        <v>0</v>
      </c>
      <c r="N55" s="337">
        <v>0</v>
      </c>
      <c r="O55" s="261"/>
      <c r="P55" s="206">
        <v>0</v>
      </c>
      <c r="Q55" s="337">
        <v>50000</v>
      </c>
      <c r="R55" s="260"/>
      <c r="S55" s="260"/>
      <c r="T55" s="261"/>
      <c r="U55" s="206">
        <v>0</v>
      </c>
      <c r="V55" s="206">
        <v>0</v>
      </c>
      <c r="W55" s="206">
        <v>0</v>
      </c>
      <c r="X55" s="206">
        <v>0</v>
      </c>
      <c r="Y55" s="206">
        <v>0</v>
      </c>
      <c r="Z55" s="206">
        <v>0</v>
      </c>
      <c r="AA55" s="206">
        <v>0</v>
      </c>
      <c r="AB55" s="206">
        <v>0</v>
      </c>
      <c r="AC55" s="206">
        <v>0</v>
      </c>
      <c r="AD55" s="206">
        <v>50000</v>
      </c>
    </row>
    <row r="56" spans="1:30" x14ac:dyDescent="0.2">
      <c r="A56" s="330"/>
      <c r="B56" s="338"/>
      <c r="C56" s="253"/>
      <c r="D56" s="339"/>
      <c r="E56" s="182" t="s">
        <v>188</v>
      </c>
      <c r="F56" s="205" t="s">
        <v>169</v>
      </c>
      <c r="G56" s="335" t="s">
        <v>614</v>
      </c>
      <c r="H56" s="260"/>
      <c r="I56" s="261"/>
      <c r="J56" s="336" t="s">
        <v>286</v>
      </c>
      <c r="K56" s="260"/>
      <c r="L56" s="261"/>
      <c r="M56" s="206">
        <v>0</v>
      </c>
      <c r="N56" s="337">
        <v>16370</v>
      </c>
      <c r="O56" s="261"/>
      <c r="P56" s="206">
        <v>0</v>
      </c>
      <c r="Q56" s="337">
        <v>0</v>
      </c>
      <c r="R56" s="260"/>
      <c r="S56" s="260"/>
      <c r="T56" s="261"/>
      <c r="U56" s="206">
        <v>12205</v>
      </c>
      <c r="V56" s="206">
        <v>0</v>
      </c>
      <c r="W56" s="206">
        <v>0</v>
      </c>
      <c r="X56" s="206">
        <v>0</v>
      </c>
      <c r="Y56" s="206">
        <v>0</v>
      </c>
      <c r="Z56" s="206">
        <v>0</v>
      </c>
      <c r="AA56" s="206">
        <v>0</v>
      </c>
      <c r="AB56" s="206">
        <v>0</v>
      </c>
      <c r="AC56" s="206">
        <v>0</v>
      </c>
      <c r="AD56" s="206">
        <v>28575</v>
      </c>
    </row>
    <row r="57" spans="1:30" x14ac:dyDescent="0.2">
      <c r="A57" s="330"/>
      <c r="B57" s="338"/>
      <c r="C57" s="253"/>
      <c r="D57" s="339"/>
      <c r="E57" s="182" t="s">
        <v>188</v>
      </c>
      <c r="F57" s="205" t="s">
        <v>170</v>
      </c>
      <c r="G57" s="335" t="s">
        <v>615</v>
      </c>
      <c r="H57" s="260"/>
      <c r="I57" s="261"/>
      <c r="J57" s="336" t="s">
        <v>286</v>
      </c>
      <c r="K57" s="260"/>
      <c r="L57" s="261"/>
      <c r="M57" s="206">
        <v>0</v>
      </c>
      <c r="N57" s="337">
        <v>0</v>
      </c>
      <c r="O57" s="261"/>
      <c r="P57" s="206">
        <v>0</v>
      </c>
      <c r="Q57" s="337">
        <v>28440</v>
      </c>
      <c r="R57" s="260"/>
      <c r="S57" s="260"/>
      <c r="T57" s="261"/>
      <c r="U57" s="206">
        <v>0</v>
      </c>
      <c r="V57" s="206">
        <v>0</v>
      </c>
      <c r="W57" s="206">
        <v>0</v>
      </c>
      <c r="X57" s="206">
        <v>0</v>
      </c>
      <c r="Y57" s="206">
        <v>0</v>
      </c>
      <c r="Z57" s="206">
        <v>0</v>
      </c>
      <c r="AA57" s="206">
        <v>0</v>
      </c>
      <c r="AB57" s="206">
        <v>0</v>
      </c>
      <c r="AC57" s="206">
        <v>0</v>
      </c>
      <c r="AD57" s="206">
        <v>28440</v>
      </c>
    </row>
    <row r="58" spans="1:30" x14ac:dyDescent="0.2">
      <c r="A58" s="330"/>
      <c r="B58" s="333"/>
      <c r="C58" s="272"/>
      <c r="D58" s="273"/>
      <c r="E58" s="325" t="s">
        <v>56</v>
      </c>
      <c r="F58" s="260"/>
      <c r="G58" s="260"/>
      <c r="H58" s="260"/>
      <c r="I58" s="260"/>
      <c r="J58" s="260"/>
      <c r="K58" s="260"/>
      <c r="L58" s="261"/>
      <c r="M58" s="202">
        <v>7080</v>
      </c>
      <c r="N58" s="326">
        <v>42071</v>
      </c>
      <c r="O58" s="261"/>
      <c r="P58" s="202">
        <v>0</v>
      </c>
      <c r="Q58" s="326">
        <v>78440</v>
      </c>
      <c r="R58" s="260"/>
      <c r="S58" s="260"/>
      <c r="T58" s="261"/>
      <c r="U58" s="202">
        <v>12205</v>
      </c>
      <c r="V58" s="202">
        <v>818320.8</v>
      </c>
      <c r="W58" s="202">
        <v>275700</v>
      </c>
      <c r="X58" s="202">
        <v>0</v>
      </c>
      <c r="Y58" s="202">
        <v>0</v>
      </c>
      <c r="Z58" s="202">
        <v>0</v>
      </c>
      <c r="AA58" s="202">
        <v>26870</v>
      </c>
      <c r="AB58" s="202">
        <v>0</v>
      </c>
      <c r="AC58" s="202">
        <v>0</v>
      </c>
      <c r="AD58" s="202">
        <v>1260686.8</v>
      </c>
    </row>
    <row r="59" spans="1:30" x14ac:dyDescent="0.2">
      <c r="A59" s="331"/>
      <c r="B59" s="325" t="s">
        <v>249</v>
      </c>
      <c r="C59" s="260"/>
      <c r="D59" s="260"/>
      <c r="E59" s="260"/>
      <c r="F59" s="260"/>
      <c r="G59" s="260"/>
      <c r="H59" s="260"/>
      <c r="I59" s="260"/>
      <c r="J59" s="260"/>
      <c r="K59" s="260"/>
      <c r="L59" s="261"/>
      <c r="M59" s="202">
        <v>144557</v>
      </c>
      <c r="N59" s="326">
        <v>91401</v>
      </c>
      <c r="O59" s="261"/>
      <c r="P59" s="202">
        <v>15400</v>
      </c>
      <c r="Q59" s="326">
        <v>78440</v>
      </c>
      <c r="R59" s="260"/>
      <c r="S59" s="260"/>
      <c r="T59" s="261"/>
      <c r="U59" s="202">
        <v>48069</v>
      </c>
      <c r="V59" s="202">
        <v>818320.8</v>
      </c>
      <c r="W59" s="202">
        <v>277800</v>
      </c>
      <c r="X59" s="202">
        <v>0</v>
      </c>
      <c r="Y59" s="202">
        <v>0</v>
      </c>
      <c r="Z59" s="202">
        <v>0</v>
      </c>
      <c r="AA59" s="202">
        <v>26870</v>
      </c>
      <c r="AB59" s="202">
        <v>0</v>
      </c>
      <c r="AC59" s="202">
        <v>0</v>
      </c>
      <c r="AD59" s="202">
        <v>1500857.8</v>
      </c>
    </row>
    <row r="60" spans="1:30" x14ac:dyDescent="0.2">
      <c r="A60" s="329" t="s">
        <v>188</v>
      </c>
      <c r="B60" s="332" t="s">
        <v>6</v>
      </c>
      <c r="C60" s="334" t="s">
        <v>616</v>
      </c>
      <c r="D60" s="277"/>
      <c r="E60" s="182" t="s">
        <v>188</v>
      </c>
      <c r="F60" s="205" t="s">
        <v>145</v>
      </c>
      <c r="G60" s="335" t="s">
        <v>617</v>
      </c>
      <c r="H60" s="260"/>
      <c r="I60" s="261"/>
      <c r="J60" s="336" t="s">
        <v>286</v>
      </c>
      <c r="K60" s="260"/>
      <c r="L60" s="261"/>
      <c r="M60" s="206">
        <v>9837.49</v>
      </c>
      <c r="N60" s="337">
        <v>0</v>
      </c>
      <c r="O60" s="261"/>
      <c r="P60" s="206">
        <v>0</v>
      </c>
      <c r="Q60" s="337">
        <v>0</v>
      </c>
      <c r="R60" s="260"/>
      <c r="S60" s="260"/>
      <c r="T60" s="261"/>
      <c r="U60" s="206">
        <v>1265.78</v>
      </c>
      <c r="V60" s="206">
        <v>0</v>
      </c>
      <c r="W60" s="206">
        <v>0</v>
      </c>
      <c r="X60" s="206">
        <v>0</v>
      </c>
      <c r="Y60" s="206">
        <v>0</v>
      </c>
      <c r="Z60" s="206">
        <v>0</v>
      </c>
      <c r="AA60" s="206">
        <v>0</v>
      </c>
      <c r="AB60" s="206">
        <v>75538.64</v>
      </c>
      <c r="AC60" s="206">
        <v>0</v>
      </c>
      <c r="AD60" s="206">
        <v>86641.91</v>
      </c>
    </row>
    <row r="61" spans="1:30" x14ac:dyDescent="0.2">
      <c r="A61" s="330"/>
      <c r="B61" s="338"/>
      <c r="C61" s="253"/>
      <c r="D61" s="339"/>
      <c r="E61" s="182" t="s">
        <v>188</v>
      </c>
      <c r="F61" s="205" t="s">
        <v>146</v>
      </c>
      <c r="G61" s="335" t="s">
        <v>618</v>
      </c>
      <c r="H61" s="260"/>
      <c r="I61" s="261"/>
      <c r="J61" s="336" t="s">
        <v>286</v>
      </c>
      <c r="K61" s="260"/>
      <c r="L61" s="261"/>
      <c r="M61" s="206">
        <v>444.75</v>
      </c>
      <c r="N61" s="337">
        <v>0</v>
      </c>
      <c r="O61" s="261"/>
      <c r="P61" s="206">
        <v>0</v>
      </c>
      <c r="Q61" s="337">
        <v>291.04000000000002</v>
      </c>
      <c r="R61" s="260"/>
      <c r="S61" s="260"/>
      <c r="T61" s="261"/>
      <c r="U61" s="206">
        <v>0</v>
      </c>
      <c r="V61" s="206">
        <v>0</v>
      </c>
      <c r="W61" s="206">
        <v>0</v>
      </c>
      <c r="X61" s="206">
        <v>0</v>
      </c>
      <c r="Y61" s="206">
        <v>0</v>
      </c>
      <c r="Z61" s="206">
        <v>0</v>
      </c>
      <c r="AA61" s="206">
        <v>0</v>
      </c>
      <c r="AB61" s="206">
        <v>0</v>
      </c>
      <c r="AC61" s="206">
        <v>0</v>
      </c>
      <c r="AD61" s="206">
        <v>735.79</v>
      </c>
    </row>
    <row r="62" spans="1:30" x14ac:dyDescent="0.2">
      <c r="A62" s="330"/>
      <c r="B62" s="338"/>
      <c r="C62" s="253"/>
      <c r="D62" s="339"/>
      <c r="E62" s="182" t="s">
        <v>188</v>
      </c>
      <c r="F62" s="205" t="s">
        <v>147</v>
      </c>
      <c r="G62" s="335" t="s">
        <v>619</v>
      </c>
      <c r="H62" s="260"/>
      <c r="I62" s="261"/>
      <c r="J62" s="336" t="s">
        <v>286</v>
      </c>
      <c r="K62" s="260"/>
      <c r="L62" s="261"/>
      <c r="M62" s="206">
        <v>0</v>
      </c>
      <c r="N62" s="337">
        <v>2007</v>
      </c>
      <c r="O62" s="261"/>
      <c r="P62" s="206">
        <v>0</v>
      </c>
      <c r="Q62" s="337">
        <v>0</v>
      </c>
      <c r="R62" s="260"/>
      <c r="S62" s="260"/>
      <c r="T62" s="261"/>
      <c r="U62" s="206">
        <v>0</v>
      </c>
      <c r="V62" s="206">
        <v>0</v>
      </c>
      <c r="W62" s="206">
        <v>0</v>
      </c>
      <c r="X62" s="206">
        <v>0</v>
      </c>
      <c r="Y62" s="206">
        <v>0</v>
      </c>
      <c r="Z62" s="206">
        <v>0</v>
      </c>
      <c r="AA62" s="206">
        <v>0</v>
      </c>
      <c r="AB62" s="206">
        <v>0</v>
      </c>
      <c r="AC62" s="206">
        <v>0</v>
      </c>
      <c r="AD62" s="206">
        <v>2007</v>
      </c>
    </row>
    <row r="63" spans="1:30" x14ac:dyDescent="0.2">
      <c r="A63" s="330"/>
      <c r="B63" s="338"/>
      <c r="C63" s="253"/>
      <c r="D63" s="339"/>
      <c r="E63" s="182" t="s">
        <v>188</v>
      </c>
      <c r="F63" s="205" t="s">
        <v>171</v>
      </c>
      <c r="G63" s="335" t="s">
        <v>620</v>
      </c>
      <c r="H63" s="260"/>
      <c r="I63" s="261"/>
      <c r="J63" s="336" t="s">
        <v>286</v>
      </c>
      <c r="K63" s="260"/>
      <c r="L63" s="261"/>
      <c r="M63" s="206">
        <v>1605</v>
      </c>
      <c r="N63" s="337">
        <v>0</v>
      </c>
      <c r="O63" s="261"/>
      <c r="P63" s="206">
        <v>0</v>
      </c>
      <c r="Q63" s="337">
        <v>0</v>
      </c>
      <c r="R63" s="260"/>
      <c r="S63" s="260"/>
      <c r="T63" s="261"/>
      <c r="U63" s="206">
        <v>0</v>
      </c>
      <c r="V63" s="206">
        <v>0</v>
      </c>
      <c r="W63" s="206">
        <v>0</v>
      </c>
      <c r="X63" s="206">
        <v>0</v>
      </c>
      <c r="Y63" s="206">
        <v>0</v>
      </c>
      <c r="Z63" s="206">
        <v>0</v>
      </c>
      <c r="AA63" s="206">
        <v>0</v>
      </c>
      <c r="AB63" s="206">
        <v>0</v>
      </c>
      <c r="AC63" s="206">
        <v>0</v>
      </c>
      <c r="AD63" s="206">
        <v>1605</v>
      </c>
    </row>
    <row r="64" spans="1:30" x14ac:dyDescent="0.2">
      <c r="A64" s="330"/>
      <c r="B64" s="333"/>
      <c r="C64" s="272"/>
      <c r="D64" s="273"/>
      <c r="E64" s="325" t="s">
        <v>56</v>
      </c>
      <c r="F64" s="260"/>
      <c r="G64" s="260"/>
      <c r="H64" s="260"/>
      <c r="I64" s="260"/>
      <c r="J64" s="260"/>
      <c r="K64" s="260"/>
      <c r="L64" s="261"/>
      <c r="M64" s="202">
        <v>11887.24</v>
      </c>
      <c r="N64" s="326">
        <v>2007</v>
      </c>
      <c r="O64" s="261"/>
      <c r="P64" s="202">
        <v>0</v>
      </c>
      <c r="Q64" s="326">
        <v>291.04000000000002</v>
      </c>
      <c r="R64" s="260"/>
      <c r="S64" s="260"/>
      <c r="T64" s="261"/>
      <c r="U64" s="202">
        <v>1265.78</v>
      </c>
      <c r="V64" s="202">
        <v>0</v>
      </c>
      <c r="W64" s="202">
        <v>0</v>
      </c>
      <c r="X64" s="202">
        <v>0</v>
      </c>
      <c r="Y64" s="202">
        <v>0</v>
      </c>
      <c r="Z64" s="202">
        <v>0</v>
      </c>
      <c r="AA64" s="202">
        <v>0</v>
      </c>
      <c r="AB64" s="202">
        <v>75538.64</v>
      </c>
      <c r="AC64" s="202">
        <v>0</v>
      </c>
      <c r="AD64" s="202">
        <v>90989.7</v>
      </c>
    </row>
    <row r="65" spans="1:30" x14ac:dyDescent="0.2">
      <c r="A65" s="331"/>
      <c r="B65" s="325" t="s">
        <v>249</v>
      </c>
      <c r="C65" s="260"/>
      <c r="D65" s="260"/>
      <c r="E65" s="260"/>
      <c r="F65" s="260"/>
      <c r="G65" s="260"/>
      <c r="H65" s="260"/>
      <c r="I65" s="260"/>
      <c r="J65" s="260"/>
      <c r="K65" s="260"/>
      <c r="L65" s="261"/>
      <c r="M65" s="202">
        <v>123003.88</v>
      </c>
      <c r="N65" s="326">
        <v>7049</v>
      </c>
      <c r="O65" s="261"/>
      <c r="P65" s="202">
        <v>0</v>
      </c>
      <c r="Q65" s="326">
        <v>998.31</v>
      </c>
      <c r="R65" s="260"/>
      <c r="S65" s="260"/>
      <c r="T65" s="261"/>
      <c r="U65" s="202">
        <v>5744.64</v>
      </c>
      <c r="V65" s="202">
        <v>0</v>
      </c>
      <c r="W65" s="202">
        <v>0</v>
      </c>
      <c r="X65" s="202">
        <v>0</v>
      </c>
      <c r="Y65" s="202">
        <v>0</v>
      </c>
      <c r="Z65" s="202">
        <v>0</v>
      </c>
      <c r="AA65" s="202">
        <v>0</v>
      </c>
      <c r="AB65" s="202">
        <v>567606.97</v>
      </c>
      <c r="AC65" s="202">
        <v>0</v>
      </c>
      <c r="AD65" s="202">
        <v>704402.8</v>
      </c>
    </row>
    <row r="66" spans="1:30" x14ac:dyDescent="0.2">
      <c r="A66" s="329" t="s">
        <v>188</v>
      </c>
      <c r="B66" s="332" t="s">
        <v>8</v>
      </c>
      <c r="C66" s="334" t="s">
        <v>621</v>
      </c>
      <c r="D66" s="277"/>
      <c r="E66" s="182" t="s">
        <v>188</v>
      </c>
      <c r="F66" s="205" t="s">
        <v>148</v>
      </c>
      <c r="G66" s="335" t="s">
        <v>622</v>
      </c>
      <c r="H66" s="260"/>
      <c r="I66" s="261"/>
      <c r="J66" s="336" t="s">
        <v>286</v>
      </c>
      <c r="K66" s="260"/>
      <c r="L66" s="261"/>
      <c r="M66" s="206">
        <v>0</v>
      </c>
      <c r="N66" s="337">
        <v>0</v>
      </c>
      <c r="O66" s="261"/>
      <c r="P66" s="206">
        <v>0</v>
      </c>
      <c r="Q66" s="337">
        <v>0</v>
      </c>
      <c r="R66" s="260"/>
      <c r="S66" s="260"/>
      <c r="T66" s="261"/>
      <c r="U66" s="206">
        <v>0</v>
      </c>
      <c r="V66" s="206">
        <v>0</v>
      </c>
      <c r="W66" s="206">
        <v>0</v>
      </c>
      <c r="X66" s="206">
        <v>0</v>
      </c>
      <c r="Y66" s="206">
        <v>0</v>
      </c>
      <c r="Z66" s="206">
        <v>0</v>
      </c>
      <c r="AA66" s="206">
        <v>0</v>
      </c>
      <c r="AB66" s="206">
        <v>0</v>
      </c>
      <c r="AC66" s="206">
        <v>0</v>
      </c>
      <c r="AD66" s="206">
        <v>0</v>
      </c>
    </row>
    <row r="67" spans="1:30" x14ac:dyDescent="0.2">
      <c r="A67" s="330"/>
      <c r="B67" s="338"/>
      <c r="C67" s="253"/>
      <c r="D67" s="339"/>
      <c r="E67" s="182" t="s">
        <v>188</v>
      </c>
      <c r="F67" s="205" t="s">
        <v>365</v>
      </c>
      <c r="G67" s="335" t="s">
        <v>623</v>
      </c>
      <c r="H67" s="260"/>
      <c r="I67" s="261"/>
      <c r="J67" s="336" t="s">
        <v>286</v>
      </c>
      <c r="K67" s="260"/>
      <c r="L67" s="261"/>
      <c r="M67" s="206">
        <v>0</v>
      </c>
      <c r="N67" s="337">
        <v>0</v>
      </c>
      <c r="O67" s="261"/>
      <c r="P67" s="206">
        <v>30000</v>
      </c>
      <c r="Q67" s="337">
        <v>0</v>
      </c>
      <c r="R67" s="260"/>
      <c r="S67" s="260"/>
      <c r="T67" s="261"/>
      <c r="U67" s="206">
        <v>0</v>
      </c>
      <c r="V67" s="206">
        <v>0</v>
      </c>
      <c r="W67" s="206">
        <v>0</v>
      </c>
      <c r="X67" s="206">
        <v>0</v>
      </c>
      <c r="Y67" s="206">
        <v>0</v>
      </c>
      <c r="Z67" s="206">
        <v>0</v>
      </c>
      <c r="AA67" s="206">
        <v>0</v>
      </c>
      <c r="AB67" s="206">
        <v>0</v>
      </c>
      <c r="AC67" s="206">
        <v>0</v>
      </c>
      <c r="AD67" s="206">
        <v>30000</v>
      </c>
    </row>
    <row r="68" spans="1:30" x14ac:dyDescent="0.2">
      <c r="A68" s="330"/>
      <c r="B68" s="338"/>
      <c r="C68" s="253"/>
      <c r="D68" s="339"/>
      <c r="E68" s="182" t="s">
        <v>188</v>
      </c>
      <c r="F68" s="205" t="s">
        <v>367</v>
      </c>
      <c r="G68" s="335" t="s">
        <v>624</v>
      </c>
      <c r="H68" s="260"/>
      <c r="I68" s="261"/>
      <c r="J68" s="336" t="s">
        <v>286</v>
      </c>
      <c r="K68" s="260"/>
      <c r="L68" s="261"/>
      <c r="M68" s="206">
        <v>0</v>
      </c>
      <c r="N68" s="337">
        <v>0</v>
      </c>
      <c r="O68" s="261"/>
      <c r="P68" s="206">
        <v>0</v>
      </c>
      <c r="Q68" s="337">
        <v>0</v>
      </c>
      <c r="R68" s="260"/>
      <c r="S68" s="260"/>
      <c r="T68" s="261"/>
      <c r="U68" s="206">
        <v>0</v>
      </c>
      <c r="V68" s="206">
        <v>0</v>
      </c>
      <c r="W68" s="206">
        <v>0</v>
      </c>
      <c r="X68" s="206">
        <v>0</v>
      </c>
      <c r="Y68" s="206">
        <v>0</v>
      </c>
      <c r="Z68" s="206">
        <v>0</v>
      </c>
      <c r="AA68" s="206">
        <v>0</v>
      </c>
      <c r="AB68" s="206">
        <v>0</v>
      </c>
      <c r="AC68" s="206">
        <v>0</v>
      </c>
      <c r="AD68" s="206">
        <v>0</v>
      </c>
    </row>
    <row r="69" spans="1:30" x14ac:dyDescent="0.2">
      <c r="A69" s="330"/>
      <c r="B69" s="338"/>
      <c r="C69" s="253"/>
      <c r="D69" s="339"/>
      <c r="E69" s="182" t="s">
        <v>188</v>
      </c>
      <c r="F69" s="205" t="s">
        <v>368</v>
      </c>
      <c r="G69" s="335" t="s">
        <v>625</v>
      </c>
      <c r="H69" s="260"/>
      <c r="I69" s="261"/>
      <c r="J69" s="336" t="s">
        <v>286</v>
      </c>
      <c r="K69" s="260"/>
      <c r="L69" s="261"/>
      <c r="M69" s="206">
        <v>0</v>
      </c>
      <c r="N69" s="337">
        <v>0</v>
      </c>
      <c r="O69" s="261"/>
      <c r="P69" s="206">
        <v>0</v>
      </c>
      <c r="Q69" s="337">
        <v>0</v>
      </c>
      <c r="R69" s="260"/>
      <c r="S69" s="260"/>
      <c r="T69" s="261"/>
      <c r="U69" s="206">
        <v>0</v>
      </c>
      <c r="V69" s="206">
        <v>119494</v>
      </c>
      <c r="W69" s="206">
        <v>0</v>
      </c>
      <c r="X69" s="206">
        <v>0</v>
      </c>
      <c r="Y69" s="206">
        <v>0</v>
      </c>
      <c r="Z69" s="206">
        <v>0</v>
      </c>
      <c r="AA69" s="206">
        <v>0</v>
      </c>
      <c r="AB69" s="206">
        <v>0</v>
      </c>
      <c r="AC69" s="206">
        <v>0</v>
      </c>
      <c r="AD69" s="206">
        <v>119494</v>
      </c>
    </row>
    <row r="70" spans="1:30" x14ac:dyDescent="0.2">
      <c r="A70" s="330"/>
      <c r="B70" s="338"/>
      <c r="C70" s="253"/>
      <c r="D70" s="339"/>
      <c r="E70" s="182" t="s">
        <v>188</v>
      </c>
      <c r="F70" s="205" t="s">
        <v>172</v>
      </c>
      <c r="G70" s="335" t="s">
        <v>626</v>
      </c>
      <c r="H70" s="260"/>
      <c r="I70" s="261"/>
      <c r="J70" s="336" t="s">
        <v>286</v>
      </c>
      <c r="K70" s="260"/>
      <c r="L70" s="261"/>
      <c r="M70" s="206">
        <v>14807.73</v>
      </c>
      <c r="N70" s="337">
        <v>0</v>
      </c>
      <c r="O70" s="261"/>
      <c r="P70" s="206">
        <v>9500</v>
      </c>
      <c r="Q70" s="337">
        <v>0</v>
      </c>
      <c r="R70" s="260"/>
      <c r="S70" s="260"/>
      <c r="T70" s="261"/>
      <c r="U70" s="206">
        <v>0</v>
      </c>
      <c r="V70" s="206">
        <v>0</v>
      </c>
      <c r="W70" s="206">
        <v>0</v>
      </c>
      <c r="X70" s="206">
        <v>0</v>
      </c>
      <c r="Y70" s="206">
        <v>0</v>
      </c>
      <c r="Z70" s="206">
        <v>0</v>
      </c>
      <c r="AA70" s="206">
        <v>0</v>
      </c>
      <c r="AB70" s="206">
        <v>0</v>
      </c>
      <c r="AC70" s="206">
        <v>0</v>
      </c>
      <c r="AD70" s="206">
        <v>24307.73</v>
      </c>
    </row>
    <row r="71" spans="1:30" x14ac:dyDescent="0.2">
      <c r="A71" s="330"/>
      <c r="B71" s="333"/>
      <c r="C71" s="272"/>
      <c r="D71" s="273"/>
      <c r="E71" s="325" t="s">
        <v>56</v>
      </c>
      <c r="F71" s="260"/>
      <c r="G71" s="260"/>
      <c r="H71" s="260"/>
      <c r="I71" s="260"/>
      <c r="J71" s="260"/>
      <c r="K71" s="260"/>
      <c r="L71" s="261"/>
      <c r="M71" s="202">
        <v>14807.73</v>
      </c>
      <c r="N71" s="326">
        <v>0</v>
      </c>
      <c r="O71" s="261"/>
      <c r="P71" s="202">
        <v>39500</v>
      </c>
      <c r="Q71" s="326">
        <v>0</v>
      </c>
      <c r="R71" s="260"/>
      <c r="S71" s="260"/>
      <c r="T71" s="261"/>
      <c r="U71" s="202">
        <v>0</v>
      </c>
      <c r="V71" s="202">
        <v>119494</v>
      </c>
      <c r="W71" s="202">
        <v>0</v>
      </c>
      <c r="X71" s="202">
        <v>0</v>
      </c>
      <c r="Y71" s="202">
        <v>0</v>
      </c>
      <c r="Z71" s="202">
        <v>0</v>
      </c>
      <c r="AA71" s="202">
        <v>0</v>
      </c>
      <c r="AB71" s="202">
        <v>0</v>
      </c>
      <c r="AC71" s="202">
        <v>0</v>
      </c>
      <c r="AD71" s="202">
        <v>173801.73</v>
      </c>
    </row>
    <row r="72" spans="1:30" x14ac:dyDescent="0.2">
      <c r="A72" s="331"/>
      <c r="B72" s="325" t="s">
        <v>249</v>
      </c>
      <c r="C72" s="260"/>
      <c r="D72" s="260"/>
      <c r="E72" s="260"/>
      <c r="F72" s="260"/>
      <c r="G72" s="260"/>
      <c r="H72" s="260"/>
      <c r="I72" s="260"/>
      <c r="J72" s="260"/>
      <c r="K72" s="260"/>
      <c r="L72" s="261"/>
      <c r="M72" s="202">
        <v>87496.88</v>
      </c>
      <c r="N72" s="326">
        <v>86000</v>
      </c>
      <c r="O72" s="261"/>
      <c r="P72" s="202">
        <v>84917.39</v>
      </c>
      <c r="Q72" s="326">
        <v>0</v>
      </c>
      <c r="R72" s="260"/>
      <c r="S72" s="260"/>
      <c r="T72" s="261"/>
      <c r="U72" s="202">
        <v>49000</v>
      </c>
      <c r="V72" s="202">
        <v>142294</v>
      </c>
      <c r="W72" s="202">
        <v>0</v>
      </c>
      <c r="X72" s="202">
        <v>0</v>
      </c>
      <c r="Y72" s="202">
        <v>0</v>
      </c>
      <c r="Z72" s="202">
        <v>0</v>
      </c>
      <c r="AA72" s="202">
        <v>0</v>
      </c>
      <c r="AB72" s="202">
        <v>0</v>
      </c>
      <c r="AC72" s="202">
        <v>0</v>
      </c>
      <c r="AD72" s="202">
        <v>449708.27</v>
      </c>
    </row>
    <row r="73" spans="1:30" ht="25.5" x14ac:dyDescent="0.2">
      <c r="A73" s="329" t="s">
        <v>188</v>
      </c>
      <c r="B73" s="332" t="s">
        <v>31</v>
      </c>
      <c r="C73" s="334" t="s">
        <v>627</v>
      </c>
      <c r="D73" s="277"/>
      <c r="E73" s="182" t="s">
        <v>188</v>
      </c>
      <c r="F73" s="205" t="s">
        <v>173</v>
      </c>
      <c r="G73" s="335" t="s">
        <v>628</v>
      </c>
      <c r="H73" s="260"/>
      <c r="I73" s="261"/>
      <c r="J73" s="336" t="s">
        <v>286</v>
      </c>
      <c r="K73" s="260"/>
      <c r="L73" s="261"/>
      <c r="M73" s="206">
        <v>0</v>
      </c>
      <c r="N73" s="337">
        <v>0</v>
      </c>
      <c r="O73" s="261"/>
      <c r="P73" s="206">
        <v>0</v>
      </c>
      <c r="Q73" s="337">
        <v>0</v>
      </c>
      <c r="R73" s="260"/>
      <c r="S73" s="260"/>
      <c r="T73" s="261"/>
      <c r="U73" s="206">
        <v>0</v>
      </c>
      <c r="V73" s="206">
        <v>0</v>
      </c>
      <c r="W73" s="206">
        <v>0</v>
      </c>
      <c r="X73" s="206">
        <v>139000</v>
      </c>
      <c r="Y73" s="206">
        <v>0</v>
      </c>
      <c r="Z73" s="206">
        <v>0</v>
      </c>
      <c r="AA73" s="206">
        <v>0</v>
      </c>
      <c r="AB73" s="206">
        <v>0</v>
      </c>
      <c r="AC73" s="206">
        <v>0</v>
      </c>
      <c r="AD73" s="206">
        <v>139000</v>
      </c>
    </row>
    <row r="74" spans="1:30" x14ac:dyDescent="0.2">
      <c r="A74" s="330"/>
      <c r="B74" s="333"/>
      <c r="C74" s="272"/>
      <c r="D74" s="273"/>
      <c r="E74" s="325" t="s">
        <v>56</v>
      </c>
      <c r="F74" s="260"/>
      <c r="G74" s="260"/>
      <c r="H74" s="260"/>
      <c r="I74" s="260"/>
      <c r="J74" s="260"/>
      <c r="K74" s="260"/>
      <c r="L74" s="261"/>
      <c r="M74" s="202">
        <v>0</v>
      </c>
      <c r="N74" s="326">
        <v>0</v>
      </c>
      <c r="O74" s="261"/>
      <c r="P74" s="202">
        <v>0</v>
      </c>
      <c r="Q74" s="326">
        <v>0</v>
      </c>
      <c r="R74" s="260"/>
      <c r="S74" s="260"/>
      <c r="T74" s="261"/>
      <c r="U74" s="202">
        <v>0</v>
      </c>
      <c r="V74" s="202">
        <v>0</v>
      </c>
      <c r="W74" s="202">
        <v>0</v>
      </c>
      <c r="X74" s="202">
        <v>139000</v>
      </c>
      <c r="Y74" s="202">
        <v>0</v>
      </c>
      <c r="Z74" s="202">
        <v>0</v>
      </c>
      <c r="AA74" s="202">
        <v>0</v>
      </c>
      <c r="AB74" s="202">
        <v>0</v>
      </c>
      <c r="AC74" s="202">
        <v>0</v>
      </c>
      <c r="AD74" s="202">
        <v>139000</v>
      </c>
    </row>
    <row r="75" spans="1:30" x14ac:dyDescent="0.2">
      <c r="A75" s="331"/>
      <c r="B75" s="325" t="s">
        <v>249</v>
      </c>
      <c r="C75" s="260"/>
      <c r="D75" s="260"/>
      <c r="E75" s="260"/>
      <c r="F75" s="260"/>
      <c r="G75" s="260"/>
      <c r="H75" s="260"/>
      <c r="I75" s="260"/>
      <c r="J75" s="260"/>
      <c r="K75" s="260"/>
      <c r="L75" s="261"/>
      <c r="M75" s="202">
        <v>0</v>
      </c>
      <c r="N75" s="326">
        <v>0</v>
      </c>
      <c r="O75" s="261"/>
      <c r="P75" s="202">
        <v>0</v>
      </c>
      <c r="Q75" s="326">
        <v>0</v>
      </c>
      <c r="R75" s="260"/>
      <c r="S75" s="260"/>
      <c r="T75" s="261"/>
      <c r="U75" s="202">
        <v>0</v>
      </c>
      <c r="V75" s="202">
        <v>0</v>
      </c>
      <c r="W75" s="202">
        <v>0</v>
      </c>
      <c r="X75" s="202">
        <v>208000</v>
      </c>
      <c r="Y75" s="202">
        <v>0</v>
      </c>
      <c r="Z75" s="202">
        <v>0</v>
      </c>
      <c r="AA75" s="202">
        <v>0</v>
      </c>
      <c r="AB75" s="202">
        <v>0</v>
      </c>
      <c r="AC75" s="202">
        <v>0</v>
      </c>
      <c r="AD75" s="202">
        <v>208000</v>
      </c>
    </row>
    <row r="76" spans="1:30" x14ac:dyDescent="0.2">
      <c r="A76" s="329" t="s">
        <v>188</v>
      </c>
      <c r="B76" s="332" t="s">
        <v>7</v>
      </c>
      <c r="C76" s="334" t="s">
        <v>629</v>
      </c>
      <c r="D76" s="277"/>
      <c r="E76" s="182" t="s">
        <v>188</v>
      </c>
      <c r="F76" s="205" t="s">
        <v>174</v>
      </c>
      <c r="G76" s="335" t="s">
        <v>630</v>
      </c>
      <c r="H76" s="260"/>
      <c r="I76" s="261"/>
      <c r="J76" s="336" t="s">
        <v>286</v>
      </c>
      <c r="K76" s="260"/>
      <c r="L76" s="261"/>
      <c r="M76" s="206">
        <v>0</v>
      </c>
      <c r="N76" s="337">
        <v>0</v>
      </c>
      <c r="O76" s="261"/>
      <c r="P76" s="206">
        <v>0</v>
      </c>
      <c r="Q76" s="337">
        <v>0</v>
      </c>
      <c r="R76" s="260"/>
      <c r="S76" s="260"/>
      <c r="T76" s="261"/>
      <c r="U76" s="206">
        <v>0</v>
      </c>
      <c r="V76" s="206">
        <v>0</v>
      </c>
      <c r="W76" s="206">
        <v>0</v>
      </c>
      <c r="X76" s="206">
        <v>0</v>
      </c>
      <c r="Y76" s="206">
        <v>0</v>
      </c>
      <c r="Z76" s="206">
        <v>0</v>
      </c>
      <c r="AA76" s="206">
        <v>0</v>
      </c>
      <c r="AB76" s="206">
        <v>0</v>
      </c>
      <c r="AC76" s="206">
        <v>0</v>
      </c>
      <c r="AD76" s="206">
        <v>0</v>
      </c>
    </row>
    <row r="77" spans="1:30" x14ac:dyDescent="0.2">
      <c r="A77" s="330"/>
      <c r="B77" s="333"/>
      <c r="C77" s="272"/>
      <c r="D77" s="273"/>
      <c r="E77" s="325" t="s">
        <v>56</v>
      </c>
      <c r="F77" s="260"/>
      <c r="G77" s="260"/>
      <c r="H77" s="260"/>
      <c r="I77" s="260"/>
      <c r="J77" s="260"/>
      <c r="K77" s="260"/>
      <c r="L77" s="261"/>
      <c r="M77" s="202">
        <v>0</v>
      </c>
      <c r="N77" s="326">
        <v>0</v>
      </c>
      <c r="O77" s="261"/>
      <c r="P77" s="202">
        <v>0</v>
      </c>
      <c r="Q77" s="326">
        <v>0</v>
      </c>
      <c r="R77" s="260"/>
      <c r="S77" s="260"/>
      <c r="T77" s="261"/>
      <c r="U77" s="202">
        <v>0</v>
      </c>
      <c r="V77" s="202">
        <v>0</v>
      </c>
      <c r="W77" s="202">
        <v>0</v>
      </c>
      <c r="X77" s="202">
        <v>0</v>
      </c>
      <c r="Y77" s="202">
        <v>0</v>
      </c>
      <c r="Z77" s="202">
        <v>0</v>
      </c>
      <c r="AA77" s="202">
        <v>0</v>
      </c>
      <c r="AB77" s="202">
        <v>0</v>
      </c>
      <c r="AC77" s="202">
        <v>0</v>
      </c>
      <c r="AD77" s="202">
        <v>0</v>
      </c>
    </row>
    <row r="78" spans="1:30" x14ac:dyDescent="0.2">
      <c r="A78" s="331"/>
      <c r="B78" s="325" t="s">
        <v>249</v>
      </c>
      <c r="C78" s="260"/>
      <c r="D78" s="260"/>
      <c r="E78" s="260"/>
      <c r="F78" s="260"/>
      <c r="G78" s="260"/>
      <c r="H78" s="260"/>
      <c r="I78" s="260"/>
      <c r="J78" s="260"/>
      <c r="K78" s="260"/>
      <c r="L78" s="261"/>
      <c r="M78" s="202">
        <v>0</v>
      </c>
      <c r="N78" s="326">
        <v>0</v>
      </c>
      <c r="O78" s="261"/>
      <c r="P78" s="202">
        <v>0</v>
      </c>
      <c r="Q78" s="326">
        <v>0</v>
      </c>
      <c r="R78" s="260"/>
      <c r="S78" s="260"/>
      <c r="T78" s="261"/>
      <c r="U78" s="202">
        <v>0</v>
      </c>
      <c r="V78" s="202">
        <v>1280000</v>
      </c>
      <c r="W78" s="202">
        <v>0</v>
      </c>
      <c r="X78" s="202">
        <v>0</v>
      </c>
      <c r="Y78" s="202">
        <v>0</v>
      </c>
      <c r="Z78" s="202">
        <v>0</v>
      </c>
      <c r="AA78" s="202">
        <v>0</v>
      </c>
      <c r="AB78" s="202">
        <v>0</v>
      </c>
      <c r="AC78" s="202">
        <v>0</v>
      </c>
      <c r="AD78" s="202">
        <v>1280000</v>
      </c>
    </row>
    <row r="79" spans="1:30" x14ac:dyDescent="0.2">
      <c r="A79" s="203" t="s">
        <v>188</v>
      </c>
      <c r="B79" s="325" t="s">
        <v>250</v>
      </c>
      <c r="C79" s="260"/>
      <c r="D79" s="260"/>
      <c r="E79" s="260"/>
      <c r="F79" s="260"/>
      <c r="G79" s="260"/>
      <c r="H79" s="260"/>
      <c r="I79" s="260"/>
      <c r="J79" s="260"/>
      <c r="K79" s="260"/>
      <c r="L79" s="261"/>
      <c r="M79" s="202">
        <v>503429.97</v>
      </c>
      <c r="N79" s="326">
        <v>208103</v>
      </c>
      <c r="O79" s="261"/>
      <c r="P79" s="202">
        <v>71540</v>
      </c>
      <c r="Q79" s="326">
        <v>86206.04</v>
      </c>
      <c r="R79" s="260"/>
      <c r="S79" s="260"/>
      <c r="T79" s="261"/>
      <c r="U79" s="202">
        <v>254415.78</v>
      </c>
      <c r="V79" s="202">
        <v>971664.8</v>
      </c>
      <c r="W79" s="202">
        <v>384023</v>
      </c>
      <c r="X79" s="202">
        <v>139000</v>
      </c>
      <c r="Y79" s="202">
        <v>0</v>
      </c>
      <c r="Z79" s="202">
        <v>47260</v>
      </c>
      <c r="AA79" s="202">
        <v>26870</v>
      </c>
      <c r="AB79" s="202">
        <v>75538.64</v>
      </c>
      <c r="AC79" s="202">
        <v>747465</v>
      </c>
      <c r="AD79" s="202">
        <v>3515516.23</v>
      </c>
    </row>
    <row r="80" spans="1:30" x14ac:dyDescent="0.2">
      <c r="A80" s="203" t="s">
        <v>188</v>
      </c>
      <c r="B80" s="325" t="s">
        <v>251</v>
      </c>
      <c r="C80" s="260"/>
      <c r="D80" s="260"/>
      <c r="E80" s="260"/>
      <c r="F80" s="260"/>
      <c r="G80" s="260"/>
      <c r="H80" s="260"/>
      <c r="I80" s="260"/>
      <c r="J80" s="260"/>
      <c r="K80" s="260"/>
      <c r="L80" s="261"/>
      <c r="M80" s="202">
        <v>3746157.76</v>
      </c>
      <c r="N80" s="326">
        <v>1288185</v>
      </c>
      <c r="O80" s="261"/>
      <c r="P80" s="202">
        <v>282960.39</v>
      </c>
      <c r="Q80" s="326">
        <v>86913.31</v>
      </c>
      <c r="R80" s="260"/>
      <c r="S80" s="260"/>
      <c r="T80" s="261"/>
      <c r="U80" s="202">
        <v>1758920.64</v>
      </c>
      <c r="V80" s="202">
        <v>3199864.8</v>
      </c>
      <c r="W80" s="202">
        <v>1010795</v>
      </c>
      <c r="X80" s="202">
        <v>208000</v>
      </c>
      <c r="Y80" s="202">
        <v>141115</v>
      </c>
      <c r="Z80" s="202">
        <v>78160</v>
      </c>
      <c r="AA80" s="202">
        <v>26870</v>
      </c>
      <c r="AB80" s="202">
        <v>567606.97</v>
      </c>
      <c r="AC80" s="202">
        <v>5781371</v>
      </c>
      <c r="AD80" s="202">
        <v>18176919.870000001</v>
      </c>
    </row>
  </sheetData>
  <mergeCells count="318">
    <mergeCell ref="Q49:T49"/>
    <mergeCell ref="N63:O63"/>
    <mergeCell ref="Q63:T63"/>
    <mergeCell ref="N64:O64"/>
    <mergeCell ref="Q64:T64"/>
    <mergeCell ref="N60:O60"/>
    <mergeCell ref="Q60:T60"/>
    <mergeCell ref="N61:O61"/>
    <mergeCell ref="Q61:T61"/>
    <mergeCell ref="N62:O62"/>
    <mergeCell ref="Q62:T62"/>
    <mergeCell ref="N58:O58"/>
    <mergeCell ref="Q58:T58"/>
    <mergeCell ref="N59:O59"/>
    <mergeCell ref="Q59:T59"/>
    <mergeCell ref="N35:O35"/>
    <mergeCell ref="Q35:T35"/>
    <mergeCell ref="N34:O34"/>
    <mergeCell ref="Q34:T34"/>
    <mergeCell ref="N26:O26"/>
    <mergeCell ref="Q26:T26"/>
    <mergeCell ref="Q31:T31"/>
    <mergeCell ref="N57:O57"/>
    <mergeCell ref="N32:O32"/>
    <mergeCell ref="Q57:T57"/>
    <mergeCell ref="N52:O52"/>
    <mergeCell ref="Q52:T52"/>
    <mergeCell ref="N53:O53"/>
    <mergeCell ref="Q53:T53"/>
    <mergeCell ref="N50:O50"/>
    <mergeCell ref="Q50:T50"/>
    <mergeCell ref="N51:O51"/>
    <mergeCell ref="Q51:T51"/>
    <mergeCell ref="N55:O55"/>
    <mergeCell ref="Q55:T55"/>
    <mergeCell ref="N56:O56"/>
    <mergeCell ref="Q56:T56"/>
    <mergeCell ref="Q46:T46"/>
    <mergeCell ref="N49:O49"/>
    <mergeCell ref="Q32:T32"/>
    <mergeCell ref="N33:O33"/>
    <mergeCell ref="Q33:T33"/>
    <mergeCell ref="N11:O11"/>
    <mergeCell ref="Q13:T13"/>
    <mergeCell ref="Q14:T14"/>
    <mergeCell ref="N15:O15"/>
    <mergeCell ref="Q15:T15"/>
    <mergeCell ref="Q11:T11"/>
    <mergeCell ref="N12:O12"/>
    <mergeCell ref="Q12:T12"/>
    <mergeCell ref="N13:O13"/>
    <mergeCell ref="N16:O16"/>
    <mergeCell ref="Q16:T16"/>
    <mergeCell ref="Q17:T17"/>
    <mergeCell ref="N18:O18"/>
    <mergeCell ref="Q18:T18"/>
    <mergeCell ref="N19:O19"/>
    <mergeCell ref="Q19:T19"/>
    <mergeCell ref="N17:O17"/>
    <mergeCell ref="Q27:T27"/>
    <mergeCell ref="N27:O27"/>
    <mergeCell ref="N28:O28"/>
    <mergeCell ref="Q28:T28"/>
    <mergeCell ref="N36:O36"/>
    <mergeCell ref="Q36:T36"/>
    <mergeCell ref="N48:O48"/>
    <mergeCell ref="Q48:T48"/>
    <mergeCell ref="N37:O37"/>
    <mergeCell ref="Q37:T37"/>
    <mergeCell ref="N38:O38"/>
    <mergeCell ref="Q38:T38"/>
    <mergeCell ref="N39:O39"/>
    <mergeCell ref="N47:O47"/>
    <mergeCell ref="Q47:T47"/>
    <mergeCell ref="N43:O43"/>
    <mergeCell ref="Q43:T43"/>
    <mergeCell ref="N44:O44"/>
    <mergeCell ref="Q44:T44"/>
    <mergeCell ref="N45:O45"/>
    <mergeCell ref="Q45:T45"/>
    <mergeCell ref="N40:O40"/>
    <mergeCell ref="Q40:T40"/>
    <mergeCell ref="N41:O41"/>
    <mergeCell ref="Q41:T41"/>
    <mergeCell ref="N42:O42"/>
    <mergeCell ref="Q39:T39"/>
    <mergeCell ref="N29:O29"/>
    <mergeCell ref="Q29:T29"/>
    <mergeCell ref="N22:O22"/>
    <mergeCell ref="Q22:T22"/>
    <mergeCell ref="N23:O23"/>
    <mergeCell ref="Q23:T23"/>
    <mergeCell ref="N24:O24"/>
    <mergeCell ref="Q24:T24"/>
    <mergeCell ref="N25:O25"/>
    <mergeCell ref="Q25:T25"/>
    <mergeCell ref="A9:C9"/>
    <mergeCell ref="A12:A20"/>
    <mergeCell ref="B12:B19"/>
    <mergeCell ref="C12:D19"/>
    <mergeCell ref="G12:I12"/>
    <mergeCell ref="J12:L12"/>
    <mergeCell ref="G13:I13"/>
    <mergeCell ref="J13:L13"/>
    <mergeCell ref="G14:I14"/>
    <mergeCell ref="J14:L14"/>
    <mergeCell ref="G15:I15"/>
    <mergeCell ref="J15:L15"/>
    <mergeCell ref="G16:I16"/>
    <mergeCell ref="J16:L16"/>
    <mergeCell ref="G17:I17"/>
    <mergeCell ref="J17:L17"/>
    <mergeCell ref="G18:I18"/>
    <mergeCell ref="J18:L18"/>
    <mergeCell ref="E19:L19"/>
    <mergeCell ref="B20:L20"/>
    <mergeCell ref="G67:I67"/>
    <mergeCell ref="J67:L67"/>
    <mergeCell ref="N69:O69"/>
    <mergeCell ref="Q69:T69"/>
    <mergeCell ref="G68:I68"/>
    <mergeCell ref="J68:L68"/>
    <mergeCell ref="G69:I69"/>
    <mergeCell ref="J69:L69"/>
    <mergeCell ref="A47:A59"/>
    <mergeCell ref="B47:B58"/>
    <mergeCell ref="C47:D58"/>
    <mergeCell ref="G47:I47"/>
    <mergeCell ref="J47:L47"/>
    <mergeCell ref="G48:I48"/>
    <mergeCell ref="J48:L48"/>
    <mergeCell ref="G49:I49"/>
    <mergeCell ref="J49:L49"/>
    <mergeCell ref="G50:I50"/>
    <mergeCell ref="J50:L50"/>
    <mergeCell ref="G51:I51"/>
    <mergeCell ref="J51:L51"/>
    <mergeCell ref="G52:I52"/>
    <mergeCell ref="N54:O54"/>
    <mergeCell ref="Q54:T54"/>
    <mergeCell ref="P4:T5"/>
    <mergeCell ref="U4:V5"/>
    <mergeCell ref="W4:X5"/>
    <mergeCell ref="Y4:Y5"/>
    <mergeCell ref="N70:O70"/>
    <mergeCell ref="Q70:T70"/>
    <mergeCell ref="N65:O65"/>
    <mergeCell ref="Q65:T65"/>
    <mergeCell ref="N66:O66"/>
    <mergeCell ref="Q66:T66"/>
    <mergeCell ref="N67:O67"/>
    <mergeCell ref="Q67:T67"/>
    <mergeCell ref="N68:O68"/>
    <mergeCell ref="Q68:T68"/>
    <mergeCell ref="N30:O30"/>
    <mergeCell ref="Q30:T30"/>
    <mergeCell ref="N14:O14"/>
    <mergeCell ref="Q42:T42"/>
    <mergeCell ref="N46:O46"/>
    <mergeCell ref="N31:O31"/>
    <mergeCell ref="N20:O20"/>
    <mergeCell ref="Q20:T20"/>
    <mergeCell ref="N21:O21"/>
    <mergeCell ref="Q21:T21"/>
    <mergeCell ref="Z4:Z5"/>
    <mergeCell ref="AA4:AA5"/>
    <mergeCell ref="AB4:AB5"/>
    <mergeCell ref="AC4:AC5"/>
    <mergeCell ref="AD4:AD11"/>
    <mergeCell ref="K5:K7"/>
    <mergeCell ref="M6:O6"/>
    <mergeCell ref="P6:T6"/>
    <mergeCell ref="U6:V6"/>
    <mergeCell ref="W6:X6"/>
    <mergeCell ref="M7:M10"/>
    <mergeCell ref="N7:O10"/>
    <mergeCell ref="P7:P10"/>
    <mergeCell ref="Q7:T10"/>
    <mergeCell ref="U7:U10"/>
    <mergeCell ref="V7:V10"/>
    <mergeCell ref="W7:W10"/>
    <mergeCell ref="X7:X10"/>
    <mergeCell ref="Y7:Y10"/>
    <mergeCell ref="Z7:Z10"/>
    <mergeCell ref="AA7:AA10"/>
    <mergeCell ref="AB7:AB10"/>
    <mergeCell ref="AC7:AC10"/>
    <mergeCell ref="M4:O5"/>
    <mergeCell ref="A21:A27"/>
    <mergeCell ref="B21:B26"/>
    <mergeCell ref="C21:D26"/>
    <mergeCell ref="G21:I21"/>
    <mergeCell ref="J21:L21"/>
    <mergeCell ref="G22:I22"/>
    <mergeCell ref="J22:L22"/>
    <mergeCell ref="G23:I23"/>
    <mergeCell ref="J23:L23"/>
    <mergeCell ref="G24:I24"/>
    <mergeCell ref="J24:L24"/>
    <mergeCell ref="G25:I25"/>
    <mergeCell ref="J25:L25"/>
    <mergeCell ref="E26:L26"/>
    <mergeCell ref="B27:L27"/>
    <mergeCell ref="A28:A34"/>
    <mergeCell ref="B28:B33"/>
    <mergeCell ref="C28:D33"/>
    <mergeCell ref="G28:I28"/>
    <mergeCell ref="J28:L28"/>
    <mergeCell ref="G29:I29"/>
    <mergeCell ref="J29:L29"/>
    <mergeCell ref="G30:I30"/>
    <mergeCell ref="J30:L30"/>
    <mergeCell ref="G31:I31"/>
    <mergeCell ref="J31:L31"/>
    <mergeCell ref="G32:I32"/>
    <mergeCell ref="J32:L32"/>
    <mergeCell ref="E33:L33"/>
    <mergeCell ref="B34:L34"/>
    <mergeCell ref="A35:A40"/>
    <mergeCell ref="B35:B39"/>
    <mergeCell ref="C35:D39"/>
    <mergeCell ref="G35:I35"/>
    <mergeCell ref="J35:L35"/>
    <mergeCell ref="G36:I36"/>
    <mergeCell ref="J36:L36"/>
    <mergeCell ref="G37:I37"/>
    <mergeCell ref="J37:L37"/>
    <mergeCell ref="G38:I38"/>
    <mergeCell ref="J38:L38"/>
    <mergeCell ref="E39:L39"/>
    <mergeCell ref="B40:L40"/>
    <mergeCell ref="A41:A46"/>
    <mergeCell ref="B41:B45"/>
    <mergeCell ref="C41:D45"/>
    <mergeCell ref="G41:I41"/>
    <mergeCell ref="J41:L41"/>
    <mergeCell ref="G42:I42"/>
    <mergeCell ref="J42:L42"/>
    <mergeCell ref="G43:I43"/>
    <mergeCell ref="J43:L43"/>
    <mergeCell ref="G44:I44"/>
    <mergeCell ref="J44:L44"/>
    <mergeCell ref="E45:L45"/>
    <mergeCell ref="B46:L46"/>
    <mergeCell ref="J52:L52"/>
    <mergeCell ref="G53:I53"/>
    <mergeCell ref="J53:L53"/>
    <mergeCell ref="G54:I54"/>
    <mergeCell ref="J54:L54"/>
    <mergeCell ref="G55:I55"/>
    <mergeCell ref="J55:L55"/>
    <mergeCell ref="G56:I56"/>
    <mergeCell ref="J56:L56"/>
    <mergeCell ref="G57:I57"/>
    <mergeCell ref="J57:L57"/>
    <mergeCell ref="E58:L58"/>
    <mergeCell ref="B59:L59"/>
    <mergeCell ref="A60:A65"/>
    <mergeCell ref="B60:B64"/>
    <mergeCell ref="C60:D64"/>
    <mergeCell ref="G60:I60"/>
    <mergeCell ref="J60:L60"/>
    <mergeCell ref="G61:I61"/>
    <mergeCell ref="J61:L61"/>
    <mergeCell ref="G62:I62"/>
    <mergeCell ref="J62:L62"/>
    <mergeCell ref="G63:I63"/>
    <mergeCell ref="J63:L63"/>
    <mergeCell ref="E64:L64"/>
    <mergeCell ref="B65:L65"/>
    <mergeCell ref="E71:L71"/>
    <mergeCell ref="N71:O71"/>
    <mergeCell ref="Q71:T71"/>
    <mergeCell ref="B72:L72"/>
    <mergeCell ref="N72:O72"/>
    <mergeCell ref="Q72:T72"/>
    <mergeCell ref="A73:A75"/>
    <mergeCell ref="B73:B74"/>
    <mergeCell ref="C73:D74"/>
    <mergeCell ref="G73:I73"/>
    <mergeCell ref="J73:L73"/>
    <mergeCell ref="N73:O73"/>
    <mergeCell ref="Q73:T73"/>
    <mergeCell ref="E74:L74"/>
    <mergeCell ref="N74:O74"/>
    <mergeCell ref="Q74:T74"/>
    <mergeCell ref="B75:L75"/>
    <mergeCell ref="N75:O75"/>
    <mergeCell ref="Q75:T75"/>
    <mergeCell ref="A66:A72"/>
    <mergeCell ref="B66:B71"/>
    <mergeCell ref="C66:D71"/>
    <mergeCell ref="G66:I66"/>
    <mergeCell ref="J66:L66"/>
    <mergeCell ref="B79:L79"/>
    <mergeCell ref="N79:O79"/>
    <mergeCell ref="Q79:T79"/>
    <mergeCell ref="B80:L80"/>
    <mergeCell ref="N80:O80"/>
    <mergeCell ref="Q80:T80"/>
    <mergeCell ref="A1:AD1"/>
    <mergeCell ref="A2:AD2"/>
    <mergeCell ref="A3:AD3"/>
    <mergeCell ref="A76:A78"/>
    <mergeCell ref="B76:B77"/>
    <mergeCell ref="C76:D77"/>
    <mergeCell ref="G76:I76"/>
    <mergeCell ref="J76:L76"/>
    <mergeCell ref="N76:O76"/>
    <mergeCell ref="Q76:T76"/>
    <mergeCell ref="E77:L77"/>
    <mergeCell ref="N77:O77"/>
    <mergeCell ref="Q77:T77"/>
    <mergeCell ref="B78:L78"/>
    <mergeCell ref="N78:O78"/>
    <mergeCell ref="Q78:T78"/>
    <mergeCell ref="G70:I70"/>
    <mergeCell ref="J70:L70"/>
  </mergeCells>
  <pageMargins left="0.23622047244094491" right="0.23622047244094491" top="0.35433070866141736" bottom="0.35433070866141736" header="0.31496062992125984" footer="0.31496062992125984"/>
  <pageSetup paperSize="9" scale="4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workbookViewId="0">
      <selection activeCell="M25" sqref="M25"/>
    </sheetView>
  </sheetViews>
  <sheetFormatPr defaultRowHeight="14.25" x14ac:dyDescent="0.2"/>
  <cols>
    <col min="1" max="1" width="0.85546875" style="191" customWidth="1"/>
    <col min="2" max="2" width="18" style="191" customWidth="1"/>
    <col min="3" max="3" width="4.28515625" style="191" customWidth="1"/>
    <col min="4" max="4" width="6.5703125" style="191" customWidth="1"/>
    <col min="5" max="5" width="0.42578125" style="191" customWidth="1"/>
    <col min="6" max="6" width="19" style="191" customWidth="1"/>
    <col min="7" max="7" width="4.7109375" style="191" customWidth="1"/>
    <col min="8" max="8" width="0.85546875" style="191" customWidth="1"/>
    <col min="9" max="9" width="0.28515625" style="191" customWidth="1"/>
    <col min="10" max="10" width="11" style="191" customWidth="1"/>
    <col min="11" max="11" width="0.5703125" style="191" customWidth="1"/>
    <col min="12" max="13" width="19.7109375" style="191" customWidth="1"/>
    <col min="14" max="14" width="3.42578125" style="191" customWidth="1"/>
    <col min="15" max="15" width="38.7109375" style="191" customWidth="1"/>
    <col min="16" max="16" width="15.85546875" style="191" customWidth="1"/>
    <col min="17" max="17" width="0.28515625" style="191" customWidth="1"/>
    <col min="18" max="16384" width="9.140625" style="191"/>
  </cols>
  <sheetData>
    <row r="1" spans="1:17" x14ac:dyDescent="0.2">
      <c r="A1" s="360"/>
      <c r="B1" s="253"/>
      <c r="C1" s="253"/>
      <c r="D1" s="253"/>
      <c r="E1" s="253"/>
      <c r="F1" s="253"/>
      <c r="G1" s="253"/>
      <c r="P1" s="150"/>
    </row>
    <row r="2" spans="1:17" ht="14.25" customHeight="1" x14ac:dyDescent="0.2"/>
    <row r="3" spans="1:17" ht="14.25" customHeight="1" x14ac:dyDescent="0.2">
      <c r="A3" s="327" t="s">
        <v>183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</row>
    <row r="4" spans="1:17" ht="14.25" customHeight="1" x14ac:dyDescent="0.2">
      <c r="A4" s="327" t="s">
        <v>395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  <c r="O4" s="253"/>
      <c r="P4" s="253"/>
      <c r="Q4" s="253"/>
    </row>
    <row r="5" spans="1:17" ht="14.25" customHeight="1" x14ac:dyDescent="0.2">
      <c r="A5" s="361" t="s">
        <v>631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</row>
    <row r="6" spans="1:17" ht="14.25" customHeight="1" x14ac:dyDescent="0.2"/>
    <row r="7" spans="1:17" ht="14.25" customHeight="1" x14ac:dyDescent="0.2"/>
    <row r="8" spans="1:17" x14ac:dyDescent="0.2">
      <c r="A8" s="178"/>
      <c r="B8" s="179"/>
      <c r="C8" s="179"/>
      <c r="D8" s="179"/>
      <c r="E8" s="179"/>
      <c r="F8" s="179"/>
      <c r="G8" s="362" t="s">
        <v>236</v>
      </c>
      <c r="H8" s="363"/>
      <c r="I8" s="363"/>
      <c r="J8" s="363"/>
      <c r="K8" s="180"/>
      <c r="L8" s="340" t="s">
        <v>109</v>
      </c>
      <c r="M8" s="274" t="s">
        <v>29</v>
      </c>
    </row>
    <row r="9" spans="1:17" x14ac:dyDescent="0.2">
      <c r="A9" s="212"/>
      <c r="B9" s="211"/>
      <c r="C9" s="211"/>
      <c r="D9" s="211"/>
      <c r="E9" s="211"/>
      <c r="F9" s="211"/>
      <c r="G9" s="211"/>
      <c r="H9" s="211"/>
      <c r="I9" s="211"/>
      <c r="J9" s="211"/>
      <c r="K9" s="215"/>
      <c r="L9" s="341"/>
      <c r="M9" s="342"/>
    </row>
    <row r="10" spans="1:17" x14ac:dyDescent="0.2">
      <c r="A10" s="212"/>
      <c r="B10" s="211"/>
      <c r="C10" s="211"/>
      <c r="D10" s="211"/>
      <c r="E10" s="211"/>
      <c r="F10" s="211"/>
      <c r="G10" s="211"/>
      <c r="H10" s="211"/>
      <c r="I10" s="211"/>
      <c r="J10" s="211"/>
      <c r="K10" s="215"/>
      <c r="L10" s="210" t="s">
        <v>232</v>
      </c>
      <c r="M10" s="342"/>
    </row>
    <row r="11" spans="1:17" x14ac:dyDescent="0.2">
      <c r="A11" s="212"/>
      <c r="B11" s="211"/>
      <c r="C11" s="211"/>
      <c r="D11" s="211"/>
      <c r="E11" s="211"/>
      <c r="F11" s="211"/>
      <c r="G11" s="211"/>
      <c r="H11" s="211"/>
      <c r="I11" s="211"/>
      <c r="J11" s="211"/>
      <c r="K11" s="215"/>
      <c r="L11" s="349" t="s">
        <v>120</v>
      </c>
      <c r="M11" s="342"/>
    </row>
    <row r="12" spans="1:17" x14ac:dyDescent="0.2">
      <c r="A12" s="354" t="s">
        <v>237</v>
      </c>
      <c r="B12" s="345"/>
      <c r="C12" s="345"/>
      <c r="D12" s="211"/>
      <c r="E12" s="211"/>
      <c r="F12" s="211"/>
      <c r="G12" s="211"/>
      <c r="H12" s="211"/>
      <c r="I12" s="211"/>
      <c r="J12" s="211"/>
      <c r="K12" s="215"/>
      <c r="L12" s="341"/>
      <c r="M12" s="342"/>
    </row>
    <row r="13" spans="1:17" x14ac:dyDescent="0.2">
      <c r="A13" s="350"/>
      <c r="B13" s="345"/>
      <c r="C13" s="345"/>
      <c r="D13" s="211"/>
      <c r="E13" s="211"/>
      <c r="F13" s="211"/>
      <c r="G13" s="211"/>
      <c r="H13" s="211"/>
      <c r="I13" s="211"/>
      <c r="J13" s="211"/>
      <c r="K13" s="215"/>
      <c r="L13" s="355" t="s">
        <v>245</v>
      </c>
      <c r="M13" s="342"/>
    </row>
    <row r="14" spans="1:17" x14ac:dyDescent="0.2">
      <c r="A14" s="208"/>
      <c r="B14" s="219"/>
      <c r="C14" s="219"/>
      <c r="D14" s="219"/>
      <c r="E14" s="219"/>
      <c r="F14" s="219"/>
      <c r="G14" s="219"/>
      <c r="H14" s="219"/>
      <c r="I14" s="219"/>
      <c r="J14" s="219"/>
      <c r="K14" s="181"/>
      <c r="L14" s="343"/>
      <c r="M14" s="343"/>
    </row>
    <row r="15" spans="1:17" x14ac:dyDescent="0.2">
      <c r="A15" s="329" t="s">
        <v>188</v>
      </c>
      <c r="B15" s="332" t="s">
        <v>31</v>
      </c>
      <c r="C15" s="334" t="s">
        <v>627</v>
      </c>
      <c r="D15" s="277"/>
      <c r="E15" s="183" t="s">
        <v>188</v>
      </c>
      <c r="F15" s="357" t="s">
        <v>149</v>
      </c>
      <c r="G15" s="260"/>
      <c r="H15" s="260"/>
      <c r="I15" s="358"/>
      <c r="J15" s="335" t="s">
        <v>632</v>
      </c>
      <c r="K15" s="261"/>
      <c r="L15" s="214">
        <v>2073000</v>
      </c>
      <c r="M15" s="214">
        <v>2073000</v>
      </c>
    </row>
    <row r="16" spans="1:17" x14ac:dyDescent="0.2">
      <c r="A16" s="330"/>
      <c r="B16" s="333"/>
      <c r="C16" s="272"/>
      <c r="D16" s="273"/>
      <c r="E16" s="325" t="s">
        <v>56</v>
      </c>
      <c r="F16" s="260"/>
      <c r="G16" s="260"/>
      <c r="H16" s="260"/>
      <c r="I16" s="260"/>
      <c r="J16" s="260"/>
      <c r="K16" s="261"/>
      <c r="L16" s="214">
        <v>2073000</v>
      </c>
      <c r="M16" s="214">
        <v>2073000</v>
      </c>
    </row>
    <row r="17" spans="1:13" x14ac:dyDescent="0.2">
      <c r="A17" s="331"/>
      <c r="B17" s="325" t="s">
        <v>249</v>
      </c>
      <c r="C17" s="260"/>
      <c r="D17" s="260"/>
      <c r="E17" s="260"/>
      <c r="F17" s="260"/>
      <c r="G17" s="260"/>
      <c r="H17" s="260"/>
      <c r="I17" s="260"/>
      <c r="J17" s="260"/>
      <c r="K17" s="261"/>
      <c r="L17" s="214">
        <v>2720000</v>
      </c>
      <c r="M17" s="214">
        <v>2720000</v>
      </c>
    </row>
    <row r="19" spans="1:13" ht="14.25" customHeight="1" x14ac:dyDescent="0.2"/>
    <row r="20" spans="1:13" x14ac:dyDescent="0.2">
      <c r="M20" s="359" t="s">
        <v>188</v>
      </c>
    </row>
    <row r="21" spans="1:13" x14ac:dyDescent="0.2">
      <c r="M21" s="253"/>
    </row>
    <row r="22" spans="1:13" x14ac:dyDescent="0.2">
      <c r="A22" s="356" t="s">
        <v>250</v>
      </c>
      <c r="B22" s="260"/>
      <c r="C22" s="260"/>
      <c r="D22" s="260"/>
      <c r="E22" s="260"/>
      <c r="F22" s="260"/>
      <c r="G22" s="260"/>
      <c r="H22" s="260"/>
      <c r="I22" s="260"/>
      <c r="J22" s="260"/>
      <c r="K22" s="261"/>
      <c r="L22" s="213">
        <v>2073000</v>
      </c>
      <c r="M22" s="213">
        <v>2073000</v>
      </c>
    </row>
    <row r="23" spans="1:13" x14ac:dyDescent="0.2">
      <c r="A23" s="356" t="s">
        <v>251</v>
      </c>
      <c r="B23" s="260"/>
      <c r="C23" s="260"/>
      <c r="D23" s="260"/>
      <c r="E23" s="260"/>
      <c r="F23" s="260"/>
      <c r="G23" s="260"/>
      <c r="H23" s="260"/>
      <c r="I23" s="260"/>
      <c r="J23" s="260"/>
      <c r="K23" s="261"/>
      <c r="L23" s="213">
        <v>2720000</v>
      </c>
      <c r="M23" s="213">
        <v>2720000</v>
      </c>
    </row>
  </sheetData>
  <mergeCells count="20">
    <mergeCell ref="A1:G1"/>
    <mergeCell ref="A3:Q3"/>
    <mergeCell ref="A4:Q4"/>
    <mergeCell ref="A5:Q5"/>
    <mergeCell ref="G8:J8"/>
    <mergeCell ref="L8:L9"/>
    <mergeCell ref="A22:K22"/>
    <mergeCell ref="A23:K23"/>
    <mergeCell ref="M8:M14"/>
    <mergeCell ref="L11:L12"/>
    <mergeCell ref="A12:C13"/>
    <mergeCell ref="L13:L14"/>
    <mergeCell ref="A15:A17"/>
    <mergeCell ref="B15:B16"/>
    <mergeCell ref="C15:D16"/>
    <mergeCell ref="F15:I15"/>
    <mergeCell ref="J15:K15"/>
    <mergeCell ref="E16:K16"/>
    <mergeCell ref="B17:K17"/>
    <mergeCell ref="M20:M21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workbookViewId="0">
      <selection activeCell="L24" sqref="L24"/>
    </sheetView>
  </sheetViews>
  <sheetFormatPr defaultRowHeight="14.25" x14ac:dyDescent="0.2"/>
  <cols>
    <col min="1" max="1" width="0.85546875" style="191" customWidth="1"/>
    <col min="2" max="2" width="18" style="191" customWidth="1"/>
    <col min="3" max="3" width="4.28515625" style="191" customWidth="1"/>
    <col min="4" max="4" width="6.5703125" style="191" customWidth="1"/>
    <col min="5" max="5" width="0.42578125" style="191" customWidth="1"/>
    <col min="6" max="6" width="19" style="191" customWidth="1"/>
    <col min="7" max="7" width="4.7109375" style="191" customWidth="1"/>
    <col min="8" max="8" width="0.85546875" style="191" customWidth="1"/>
    <col min="9" max="9" width="0.28515625" style="191" customWidth="1"/>
    <col min="10" max="10" width="11" style="191" customWidth="1"/>
    <col min="11" max="11" width="0.5703125" style="191" customWidth="1"/>
    <col min="12" max="13" width="19.7109375" style="191" customWidth="1"/>
    <col min="14" max="14" width="3.42578125" style="191" customWidth="1"/>
    <col min="15" max="15" width="38.7109375" style="191" customWidth="1"/>
    <col min="16" max="16" width="15.85546875" style="191" customWidth="1"/>
    <col min="17" max="17" width="0.28515625" style="191" customWidth="1"/>
    <col min="18" max="16384" width="9.140625" style="191"/>
  </cols>
  <sheetData>
    <row r="1" spans="1:17" ht="14.25" customHeight="1" x14ac:dyDescent="0.2">
      <c r="A1" s="327" t="s">
        <v>183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</row>
    <row r="2" spans="1:17" ht="14.25" customHeight="1" x14ac:dyDescent="0.2">
      <c r="A2" s="327" t="s">
        <v>633</v>
      </c>
      <c r="B2" s="253"/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</row>
    <row r="3" spans="1:17" ht="14.25" customHeight="1" x14ac:dyDescent="0.2">
      <c r="A3" s="361" t="s">
        <v>631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</row>
    <row r="4" spans="1:17" x14ac:dyDescent="0.2">
      <c r="A4" s="178"/>
      <c r="B4" s="179"/>
      <c r="C4" s="179"/>
      <c r="D4" s="179"/>
      <c r="E4" s="179"/>
      <c r="F4" s="179"/>
      <c r="G4" s="362" t="s">
        <v>236</v>
      </c>
      <c r="H4" s="363"/>
      <c r="I4" s="363"/>
      <c r="J4" s="363"/>
      <c r="K4" s="180"/>
      <c r="L4" s="340" t="s">
        <v>109</v>
      </c>
      <c r="M4" s="274" t="s">
        <v>29</v>
      </c>
    </row>
    <row r="5" spans="1:17" x14ac:dyDescent="0.2">
      <c r="A5" s="212"/>
      <c r="B5" s="211"/>
      <c r="C5" s="211"/>
      <c r="D5" s="211"/>
      <c r="E5" s="211"/>
      <c r="F5" s="211"/>
      <c r="G5" s="211"/>
      <c r="H5" s="211"/>
      <c r="I5" s="211"/>
      <c r="J5" s="211"/>
      <c r="K5" s="215"/>
      <c r="L5" s="341"/>
      <c r="M5" s="342"/>
    </row>
    <row r="6" spans="1:17" x14ac:dyDescent="0.2">
      <c r="A6" s="212"/>
      <c r="B6" s="211"/>
      <c r="C6" s="211"/>
      <c r="D6" s="211"/>
      <c r="E6" s="211"/>
      <c r="F6" s="211"/>
      <c r="G6" s="211"/>
      <c r="H6" s="211"/>
      <c r="I6" s="211"/>
      <c r="J6" s="211"/>
      <c r="K6" s="215"/>
      <c r="L6" s="210" t="s">
        <v>232</v>
      </c>
      <c r="M6" s="342"/>
    </row>
    <row r="7" spans="1:17" x14ac:dyDescent="0.2">
      <c r="A7" s="212"/>
      <c r="B7" s="211"/>
      <c r="C7" s="211"/>
      <c r="D7" s="211"/>
      <c r="E7" s="211"/>
      <c r="F7" s="211"/>
      <c r="G7" s="211"/>
      <c r="H7" s="211"/>
      <c r="I7" s="211"/>
      <c r="J7" s="211"/>
      <c r="K7" s="215"/>
      <c r="L7" s="349" t="s">
        <v>120</v>
      </c>
      <c r="M7" s="342"/>
    </row>
    <row r="8" spans="1:17" x14ac:dyDescent="0.2">
      <c r="A8" s="354" t="s">
        <v>237</v>
      </c>
      <c r="B8" s="345"/>
      <c r="C8" s="345"/>
      <c r="D8" s="211"/>
      <c r="E8" s="211"/>
      <c r="F8" s="211"/>
      <c r="G8" s="211"/>
      <c r="H8" s="211"/>
      <c r="I8" s="211"/>
      <c r="J8" s="211"/>
      <c r="K8" s="215"/>
      <c r="L8" s="341"/>
      <c r="M8" s="342"/>
    </row>
    <row r="9" spans="1:17" x14ac:dyDescent="0.2">
      <c r="A9" s="350"/>
      <c r="B9" s="345"/>
      <c r="C9" s="345"/>
      <c r="D9" s="211"/>
      <c r="E9" s="211"/>
      <c r="F9" s="211"/>
      <c r="G9" s="211"/>
      <c r="H9" s="211"/>
      <c r="I9" s="211"/>
      <c r="J9" s="211"/>
      <c r="K9" s="215"/>
      <c r="L9" s="355" t="s">
        <v>245</v>
      </c>
      <c r="M9" s="342"/>
    </row>
    <row r="10" spans="1:17" x14ac:dyDescent="0.2">
      <c r="A10" s="208"/>
      <c r="B10" s="219"/>
      <c r="C10" s="219"/>
      <c r="D10" s="219"/>
      <c r="E10" s="219"/>
      <c r="F10" s="219"/>
      <c r="G10" s="219"/>
      <c r="H10" s="219"/>
      <c r="I10" s="219"/>
      <c r="J10" s="219"/>
      <c r="K10" s="181"/>
      <c r="L10" s="343"/>
      <c r="M10" s="343"/>
    </row>
    <row r="11" spans="1:17" x14ac:dyDescent="0.2">
      <c r="A11" s="329" t="s">
        <v>188</v>
      </c>
      <c r="B11" s="332" t="s">
        <v>31</v>
      </c>
      <c r="C11" s="334" t="s">
        <v>627</v>
      </c>
      <c r="D11" s="277"/>
      <c r="E11" s="183" t="s">
        <v>188</v>
      </c>
      <c r="F11" s="357" t="s">
        <v>149</v>
      </c>
      <c r="G11" s="260"/>
      <c r="H11" s="260"/>
      <c r="I11" s="358"/>
      <c r="J11" s="335" t="s">
        <v>632</v>
      </c>
      <c r="K11" s="261"/>
      <c r="L11" s="214">
        <v>588000</v>
      </c>
      <c r="M11" s="214">
        <v>588000</v>
      </c>
    </row>
    <row r="12" spans="1:17" x14ac:dyDescent="0.2">
      <c r="A12" s="330"/>
      <c r="B12" s="333"/>
      <c r="C12" s="272"/>
      <c r="D12" s="273"/>
      <c r="E12" s="325" t="s">
        <v>56</v>
      </c>
      <c r="F12" s="260"/>
      <c r="G12" s="260"/>
      <c r="H12" s="260"/>
      <c r="I12" s="260"/>
      <c r="J12" s="260"/>
      <c r="K12" s="261"/>
      <c r="L12" s="214">
        <v>588000</v>
      </c>
      <c r="M12" s="214">
        <v>588000</v>
      </c>
    </row>
    <row r="13" spans="1:17" x14ac:dyDescent="0.2">
      <c r="A13" s="331"/>
      <c r="B13" s="325" t="s">
        <v>249</v>
      </c>
      <c r="C13" s="260"/>
      <c r="D13" s="260"/>
      <c r="E13" s="260"/>
      <c r="F13" s="260"/>
      <c r="G13" s="260"/>
      <c r="H13" s="260"/>
      <c r="I13" s="260"/>
      <c r="J13" s="260"/>
      <c r="K13" s="261"/>
      <c r="L13" s="214">
        <v>588000</v>
      </c>
      <c r="M13" s="214">
        <v>588000</v>
      </c>
    </row>
    <row r="15" spans="1:17" ht="14.25" customHeight="1" x14ac:dyDescent="0.2"/>
    <row r="16" spans="1:17" x14ac:dyDescent="0.2">
      <c r="M16" s="359" t="s">
        <v>188</v>
      </c>
    </row>
    <row r="17" spans="1:13" x14ac:dyDescent="0.2">
      <c r="M17" s="253"/>
    </row>
    <row r="18" spans="1:13" x14ac:dyDescent="0.2">
      <c r="A18" s="356" t="s">
        <v>250</v>
      </c>
      <c r="B18" s="260"/>
      <c r="C18" s="260"/>
      <c r="D18" s="260"/>
      <c r="E18" s="260"/>
      <c r="F18" s="260"/>
      <c r="G18" s="260"/>
      <c r="H18" s="260"/>
      <c r="I18" s="260"/>
      <c r="J18" s="260"/>
      <c r="K18" s="261"/>
      <c r="L18" s="213">
        <v>588000</v>
      </c>
      <c r="M18" s="213">
        <v>588000</v>
      </c>
    </row>
    <row r="19" spans="1:13" x14ac:dyDescent="0.2">
      <c r="A19" s="356" t="s">
        <v>251</v>
      </c>
      <c r="B19" s="260"/>
      <c r="C19" s="260"/>
      <c r="D19" s="260"/>
      <c r="E19" s="260"/>
      <c r="F19" s="260"/>
      <c r="G19" s="260"/>
      <c r="H19" s="260"/>
      <c r="I19" s="260"/>
      <c r="J19" s="260"/>
      <c r="K19" s="261"/>
      <c r="L19" s="213">
        <v>588000</v>
      </c>
      <c r="M19" s="213">
        <v>588000</v>
      </c>
    </row>
  </sheetData>
  <mergeCells count="19">
    <mergeCell ref="A1:Q1"/>
    <mergeCell ref="A2:Q2"/>
    <mergeCell ref="A3:Q3"/>
    <mergeCell ref="G4:J4"/>
    <mergeCell ref="L4:L5"/>
    <mergeCell ref="M4:M10"/>
    <mergeCell ref="L7:L8"/>
    <mergeCell ref="A8:C9"/>
    <mergeCell ref="L9:L10"/>
    <mergeCell ref="M16:M17"/>
    <mergeCell ref="A18:K18"/>
    <mergeCell ref="A19:K19"/>
    <mergeCell ref="A11:A13"/>
    <mergeCell ref="B11:B12"/>
    <mergeCell ref="C11:D12"/>
    <mergeCell ref="F11:I11"/>
    <mergeCell ref="J11:K11"/>
    <mergeCell ref="E12:K12"/>
    <mergeCell ref="B13:K13"/>
  </mergeCells>
  <pageMargins left="0.7" right="0.7" top="0.75" bottom="0.75" header="0.3" footer="0.3"/>
  <pageSetup paperSize="9" scale="8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5</vt:i4>
      </vt:variant>
    </vt:vector>
  </HeadingPairs>
  <TitlesOfParts>
    <vt:vector size="19" baseType="lpstr">
      <vt:lpstr>รับ-จ่ายเงินสด </vt:lpstr>
      <vt:lpstr>งบทดลอง</vt:lpstr>
      <vt:lpstr>หมายเหตุ1</vt:lpstr>
      <vt:lpstr>Sheet2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งบทดลอง!Print_Titles</vt:lpstr>
      <vt:lpstr>เงินคงเหลือ!Print_Titles</vt:lpstr>
      <vt:lpstr>'รับ-จ่ายเงินสด '!Print_Titles</vt:lpstr>
      <vt:lpstr>หมายเหตุ1!Print_Titles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2017-06-12T06:51:07Z</cp:lastPrinted>
  <dcterms:created xsi:type="dcterms:W3CDTF">2007-07-06T07:24:03Z</dcterms:created>
  <dcterms:modified xsi:type="dcterms:W3CDTF">2017-06-12T08:39:11Z</dcterms:modified>
</cp:coreProperties>
</file>