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90" windowWidth="8475" windowHeight="5835" activeTab="7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1" sheetId="56" r:id="rId7"/>
    <sheet name="กระดาษทำการ2" sheetId="57" r:id="rId8"/>
    <sheet name="Sheet1" sheetId="58" r:id="rId9"/>
  </sheets>
  <definedNames>
    <definedName name="_xlnm.Print_Titles" localSheetId="7">กระดาษทำการ2!$1:$4</definedName>
    <definedName name="_xlnm.Print_Titles" localSheetId="1">งบทดลอง!$4:$4</definedName>
    <definedName name="_xlnm.Print_Titles" localSheetId="3">หมายเหตุ1!$1:$3</definedName>
  </definedNames>
  <calcPr calcId="144525"/>
</workbook>
</file>

<file path=xl/calcChain.xml><?xml version="1.0" encoding="utf-8"?>
<calcChain xmlns="http://schemas.openxmlformats.org/spreadsheetml/2006/main">
  <c r="D60" i="54" l="1"/>
  <c r="D70" i="54"/>
  <c r="D63" i="54"/>
  <c r="D56" i="54"/>
  <c r="D48" i="54"/>
  <c r="D43" i="54"/>
  <c r="D54" i="54"/>
  <c r="D30" i="54"/>
  <c r="D26" i="54"/>
  <c r="D23" i="54"/>
  <c r="D10" i="54"/>
  <c r="A92" i="57"/>
  <c r="A1" i="57"/>
  <c r="I30" i="40" l="1"/>
  <c r="I14" i="40"/>
  <c r="A1" i="56" l="1"/>
  <c r="I36" i="52"/>
  <c r="I32" i="52"/>
  <c r="G15" i="52"/>
  <c r="G14" i="52"/>
  <c r="G13" i="52"/>
  <c r="E18" i="36"/>
  <c r="E22" i="36"/>
  <c r="G22" i="35"/>
  <c r="L22" i="35"/>
  <c r="G18" i="35"/>
  <c r="L18" i="35"/>
  <c r="D18" i="36"/>
  <c r="D28" i="36"/>
  <c r="D21" i="36"/>
  <c r="G56" i="35"/>
  <c r="L56" i="35"/>
  <c r="G63" i="35"/>
  <c r="L63" i="35"/>
  <c r="G69" i="35"/>
  <c r="G68" i="35"/>
  <c r="G64" i="35"/>
  <c r="G58" i="35"/>
  <c r="G57" i="35"/>
  <c r="G55" i="35"/>
  <c r="G54" i="35"/>
  <c r="G53" i="35"/>
  <c r="G52" i="35"/>
  <c r="G51" i="35"/>
  <c r="G50" i="35"/>
  <c r="G49" i="35"/>
  <c r="G31" i="35"/>
  <c r="G29" i="35"/>
  <c r="G28" i="35"/>
  <c r="G25" i="35"/>
  <c r="G24" i="35"/>
  <c r="G17" i="35"/>
  <c r="G16" i="35"/>
  <c r="G15" i="35"/>
  <c r="G14" i="35"/>
  <c r="G12" i="35"/>
  <c r="L54" i="35"/>
  <c r="L31" i="35"/>
  <c r="F70" i="54" l="1"/>
  <c r="F71" i="54"/>
  <c r="F72" i="54"/>
  <c r="D61" i="54"/>
  <c r="D50" i="54"/>
  <c r="F50" i="54" s="1"/>
  <c r="D53" i="54"/>
  <c r="F53" i="54" s="1"/>
  <c r="D47" i="54"/>
  <c r="D46" i="54"/>
  <c r="D45" i="54"/>
  <c r="F45" i="54" s="1"/>
  <c r="F54" i="54"/>
  <c r="D44" i="54"/>
  <c r="D14" i="54"/>
  <c r="D21" i="54"/>
  <c r="D16" i="54"/>
  <c r="F28" i="36"/>
  <c r="F29" i="36"/>
  <c r="F30" i="36"/>
  <c r="E23" i="36" l="1"/>
  <c r="E21" i="36"/>
  <c r="E20" i="36"/>
  <c r="E19" i="36"/>
  <c r="D19" i="36"/>
  <c r="G60" i="35"/>
  <c r="G30" i="35"/>
  <c r="G13" i="35"/>
  <c r="F48" i="54"/>
  <c r="D29" i="54"/>
  <c r="D9" i="54"/>
  <c r="G70" i="35"/>
  <c r="E61" i="35" l="1"/>
  <c r="E19" i="35" l="1"/>
  <c r="D69" i="54"/>
  <c r="D65" i="54"/>
  <c r="D64" i="54"/>
  <c r="D62" i="54"/>
  <c r="D49" i="54"/>
  <c r="D52" i="54"/>
  <c r="F52" i="54" s="1"/>
  <c r="E25" i="36"/>
  <c r="E31" i="36" s="1"/>
  <c r="D25" i="36"/>
  <c r="D23" i="36"/>
  <c r="D22" i="36"/>
  <c r="D20" i="36"/>
  <c r="D31" i="36" l="1"/>
  <c r="F60" i="54"/>
  <c r="F62" i="54"/>
  <c r="D51" i="54"/>
  <c r="D42" i="54" s="1"/>
  <c r="F56" i="54"/>
  <c r="F47" i="54"/>
  <c r="F46" i="54"/>
  <c r="F44" i="54"/>
  <c r="F21" i="54"/>
  <c r="D12" i="54"/>
  <c r="D11" i="54"/>
  <c r="F11" i="54" s="1"/>
  <c r="F10" i="54"/>
  <c r="F9" i="54"/>
  <c r="F69" i="54"/>
  <c r="F68" i="54"/>
  <c r="F67" i="54"/>
  <c r="F66" i="54"/>
  <c r="F65" i="54"/>
  <c r="F64" i="54"/>
  <c r="F63" i="54"/>
  <c r="F61" i="54"/>
  <c r="F59" i="54"/>
  <c r="D55" i="54"/>
  <c r="C55" i="54"/>
  <c r="F51" i="54"/>
  <c r="F49" i="54"/>
  <c r="F43" i="54"/>
  <c r="C42" i="54"/>
  <c r="F33" i="54"/>
  <c r="D32" i="54"/>
  <c r="C32" i="54"/>
  <c r="F30" i="54"/>
  <c r="F29" i="54"/>
  <c r="C28" i="54"/>
  <c r="F26" i="54"/>
  <c r="D25" i="54"/>
  <c r="C25" i="54"/>
  <c r="F24" i="54"/>
  <c r="F23" i="54"/>
  <c r="C22" i="54"/>
  <c r="F20" i="54"/>
  <c r="F19" i="54"/>
  <c r="F18" i="54"/>
  <c r="F17" i="54"/>
  <c r="F16" i="54"/>
  <c r="F15" i="54"/>
  <c r="F14" i="54"/>
  <c r="F13" i="54"/>
  <c r="C12" i="54"/>
  <c r="C8" i="54"/>
  <c r="C7" i="54" l="1"/>
  <c r="C73" i="54" s="1"/>
  <c r="D28" i="54"/>
  <c r="F28" i="54" s="1"/>
  <c r="D58" i="54"/>
  <c r="F32" i="54"/>
  <c r="F55" i="54"/>
  <c r="F42" i="54"/>
  <c r="F25" i="54"/>
  <c r="F12" i="54"/>
  <c r="D8" i="54"/>
  <c r="D22" i="54"/>
  <c r="F22" i="54" s="1"/>
  <c r="D7" i="54" l="1"/>
  <c r="D73" i="54" s="1"/>
  <c r="F73" i="54" s="1"/>
  <c r="F8" i="54"/>
  <c r="H73" i="54" l="1"/>
  <c r="F7" i="54"/>
  <c r="F24" i="36" l="1"/>
  <c r="F25" i="36"/>
  <c r="F26" i="36"/>
  <c r="F27" i="36"/>
  <c r="G21" i="35"/>
  <c r="D12" i="36"/>
  <c r="L24" i="35" s="1"/>
  <c r="I34" i="52" l="1"/>
  <c r="G67" i="35"/>
  <c r="I33" i="40" l="1"/>
  <c r="F11" i="36"/>
  <c r="G43" i="35"/>
  <c r="G61" i="35"/>
  <c r="L61" i="35"/>
  <c r="L43" i="35"/>
  <c r="L19" i="35"/>
  <c r="G66" i="35"/>
  <c r="G75" i="35" s="1"/>
  <c r="F10" i="36"/>
  <c r="I35" i="52"/>
  <c r="G17" i="52"/>
  <c r="F23" i="36"/>
  <c r="E12" i="36"/>
  <c r="P79" i="35"/>
  <c r="A61" i="35"/>
  <c r="N42" i="35"/>
  <c r="N41" i="35"/>
  <c r="N40" i="35"/>
  <c r="P39" i="35"/>
  <c r="N39" i="35"/>
  <c r="N38" i="35"/>
  <c r="N37" i="35"/>
  <c r="N27" i="35"/>
  <c r="A19" i="35"/>
  <c r="L64" i="35" l="1"/>
  <c r="I44" i="52"/>
  <c r="G76" i="35"/>
  <c r="G19" i="35"/>
  <c r="G44" i="35" s="1"/>
  <c r="L44" i="35"/>
  <c r="L75" i="35" l="1"/>
  <c r="L76" i="35" s="1"/>
  <c r="G80" i="35"/>
  <c r="G77" i="35"/>
  <c r="L77" i="35" l="1"/>
  <c r="L80" i="35"/>
  <c r="O80" i="35" s="1"/>
  <c r="Q80" i="35" l="1"/>
  <c r="A16" i="36"/>
  <c r="F20" i="36" l="1"/>
  <c r="F22" i="36"/>
  <c r="F21" i="36"/>
  <c r="E30" i="55" l="1"/>
  <c r="F30" i="55"/>
  <c r="D30" i="55"/>
  <c r="G44" i="52" l="1"/>
  <c r="L12" i="52"/>
  <c r="F19" i="36" l="1"/>
  <c r="F18" i="36"/>
  <c r="F31" i="36" l="1"/>
  <c r="E33" i="40"/>
  <c r="L44" i="52" l="1"/>
  <c r="L20" i="40" l="1"/>
  <c r="L163" i="40"/>
  <c r="L125" i="40"/>
  <c r="I123" i="40"/>
  <c r="L88" i="40"/>
  <c r="I7" i="40"/>
  <c r="L5" i="40" s="1"/>
  <c r="F9" i="36"/>
  <c r="C12" i="36"/>
  <c r="F8" i="36"/>
  <c r="F7" i="36"/>
  <c r="F6" i="36"/>
  <c r="F5" i="36"/>
  <c r="F4" i="36"/>
  <c r="F12" i="36" l="1"/>
  <c r="L9" i="40"/>
  <c r="L17" i="40" l="1"/>
</calcChain>
</file>

<file path=xl/sharedStrings.xml><?xml version="1.0" encoding="utf-8"?>
<sst xmlns="http://schemas.openxmlformats.org/spreadsheetml/2006/main" count="3104" uniqueCount="705">
  <si>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</si>
  <si>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</si>
  <si>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</si>
  <si>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</si>
  <si>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</si>
  <si>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</si>
  <si>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</si>
  <si>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</si>
  <si>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</si>
  <si>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</si>
  <si>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</si>
  <si>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</si>
  <si>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</si>
  <si>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</si>
  <si>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</si>
  <si>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</si>
  <si>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</si>
  <si>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</si>
  <si>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</si>
  <si>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</si>
  <si>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</si>
  <si>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</si>
  <si>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</si>
  <si>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</si>
  <si>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</si>
  <si>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</si>
  <si>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</si>
  <si>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</si>
  <si>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</si>
  <si>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</si>
  <si>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</si>
  <si>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</si>
  <si>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</si>
  <si>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</si>
  <si>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</si>
  <si>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</si>
  <si>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</si>
  <si>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</si>
  <si>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</si>
  <si>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</si>
  <si>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</si>
  <si>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</si>
  <si>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</si>
  <si>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</si>
  <si>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</si>
  <si>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</si>
  <si>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</si>
  <si>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</si>
  <si>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</si>
  <si>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</si>
  <si>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</si>
  <si>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</si>
  <si>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</si>
  <si>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</si>
  <si>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</si>
  <si>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</si>
  <si>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</si>
  <si>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</si>
  <si>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</si>
  <si>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</si>
  <si>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</si>
  <si>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</si>
  <si>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</si>
  <si>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</si>
  <si>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</si>
  <si>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</si>
  <si>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</si>
  <si>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</si>
  <si>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</si>
  <si>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</si>
  <si>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</si>
  <si>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</si>
  <si>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</si>
  <si>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</si>
  <si>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</si>
  <si>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</si>
  <si>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</si>
  <si>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</si>
  <si>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</si>
  <si>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</si>
  <si>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</si>
  <si>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</si>
  <si>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</si>
  <si>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</si>
  <si>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</si>
  <si>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</si>
  <si>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</si>
  <si>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</si>
  <si>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</si>
  <si>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</si>
  <si>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</si>
  <si>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</si>
  <si>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</si>
  <si>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</si>
  <si>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</si>
  <si>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</si>
  <si>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</si>
  <si>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</si>
  <si>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</si>
  <si>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</si>
  <si>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</si>
  <si>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</si>
  <si>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</si>
  <si>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</si>
  <si>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</si>
  <si>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</si>
  <si>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</si>
  <si>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</si>
  <si>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</si>
  <si>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</si>
  <si>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</si>
  <si>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</si>
  <si>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</si>
  <si>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</si>
  <si>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</si>
  <si>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</si>
  <si>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</si>
  <si>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</si>
  <si>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</si>
  <si>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</si>
  <si>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</si>
  <si>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</si>
  <si>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</si>
  <si>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</si>
  <si>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</si>
  <si>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</si>
  <si>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</si>
  <si>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</si>
  <si>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</si>
  <si>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</si>
  <si>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</si>
  <si>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</si>
  <si>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</si>
  <si>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</si>
  <si>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</si>
  <si>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</si>
  <si>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</si>
  <si>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</si>
  <si>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</si>
  <si>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</si>
  <si>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</si>
  <si>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</si>
  <si>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</si>
  <si>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</si>
  <si>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</si>
  <si>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</si>
  <si>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</si>
  <si>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</si>
  <si>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</si>
  <si>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</si>
  <si>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</si>
  <si>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</si>
  <si>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</si>
  <si>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</si>
  <si>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</si>
  <si>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</si>
  <si>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</si>
  <si>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</si>
  <si>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</si>
  <si>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</si>
  <si>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</si>
  <si>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</si>
  <si>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</si>
  <si>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</si>
  <si>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</si>
  <si>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</si>
  <si>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</si>
  <si>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</si>
  <si>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</si>
  <si>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</si>
  <si>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</si>
  <si>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</si>
  <si>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</si>
  <si>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</si>
  <si>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</si>
  <si>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</si>
  <si>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</si>
  <si>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</si>
  <si>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</si>
  <si>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</si>
  <si>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</si>
  <si>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</si>
  <si>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</si>
  <si>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</si>
  <si>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</si>
  <si>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</si>
  <si>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</si>
  <si>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</si>
  <si>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</si>
  <si>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</si>
  <si>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</si>
  <si>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</si>
  <si>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</si>
  <si>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</si>
  <si>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</si>
  <si>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</si>
  <si>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</si>
  <si>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</si>
  <si>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</si>
  <si>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</si>
  <si>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</si>
  <si>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</si>
  <si>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</si>
  <si>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</si>
  <si>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</si>
  <si>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</si>
  <si>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</si>
  <si>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</si>
  <si>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</si>
  <si>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</si>
  <si>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</si>
  <si>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</si>
  <si>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</si>
  <si>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</si>
  <si>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</si>
  <si>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</si>
  <si>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</si>
  <si>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</si>
  <si>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</si>
  <si>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</si>
  <si>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</si>
  <si>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</si>
  <si>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</si>
  <si>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</si>
  <si>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</si>
  <si>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</si>
  <si>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</si>
  <si>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</si>
  <si>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</si>
  <si>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</si>
  <si>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</si>
  <si>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</si>
  <si>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</si>
  <si>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</si>
  <si>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</si>
  <si>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</si>
  <si>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หมายหตุ 3</t>
  </si>
  <si>
    <t>เงินเดือนครู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</si>
  <si>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</si>
  <si>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</si>
  <si>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</si>
  <si>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</si>
  <si>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</si>
  <si>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</si>
  <si>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รายรับ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</si>
  <si>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</si>
  <si>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</si>
  <si>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</si>
  <si>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</si>
  <si>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</si>
  <si>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</si>
  <si>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</si>
  <si>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</si>
  <si>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</si>
  <si>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</si>
  <si>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</si>
  <si>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</si>
  <si>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210401</t>
  </si>
  <si>
    <t>210403</t>
  </si>
  <si>
    <t xml:space="preserve">งบทดลอง </t>
  </si>
  <si>
    <t>รายละเอียด เงินฝากระหว่างทาง</t>
  </si>
  <si>
    <t>ลูกหนี้            -  ภาษีบำรุงท้องที่</t>
  </si>
  <si>
    <t>+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</si>
  <si>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</si>
  <si>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</si>
  <si>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</si>
  <si>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</si>
  <si>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</si>
  <si>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 xml:space="preserve">ปีงบประมาณ 2558 </t>
  </si>
  <si>
    <t xml:space="preserve"> - ประกันสังคม</t>
  </si>
  <si>
    <t>โครงการมหกรรมคอนเสิร์ต "คนคอนเดินหน้าประเทศไทย ร่วมใจปฏิรูป"</t>
  </si>
  <si>
    <t>วันที่อนุมัติ</t>
  </si>
  <si>
    <t xml:space="preserve"> 15 ต.ค.57</t>
  </si>
  <si>
    <t>หมวดเงินอุดหนุนระบุวัตถุประสงค์</t>
  </si>
  <si>
    <t>หมวดเงินอุดหนุนทั่วไประบุวัตถุประสงค์เพื่อพัฒนาประเทศ</t>
  </si>
  <si>
    <t>441002</t>
  </si>
  <si>
    <t>431003</t>
  </si>
  <si>
    <t>ค่ารักษาพยาบาล สปสช</t>
  </si>
  <si>
    <t xml:space="preserve"> - 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</si>
  <si>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</si>
  <si>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</si>
  <si>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 xml:space="preserve">                ปลัดองค์การบริหารส่วนตำบล</t>
  </si>
  <si>
    <t>(นายสุพจน์  ฤทธิชัย)</t>
  </si>
  <si>
    <t>เบี้ยยังชีพผู้สูงอายุ ปี 2557</t>
  </si>
  <si>
    <t xml:space="preserve"> - เบี้ยยังชีพผู้สูงอายุ ปี 25557</t>
  </si>
  <si>
    <t xml:space="preserve">                      (นายสุพจน์  ฤทธิชัย)</t>
  </si>
  <si>
    <t>โครงการก่อสร้างถนนคอนกรีตเสริมเหล็กสายบ้านนายไสว-ฝายน้ำล้นห้วยยูงกลาง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</si>
  <si>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หมู่ที่ 1</t>
  </si>
  <si>
    <t>ทุนการศึกษาสำหรับผู้ดูแลเด็ก</t>
  </si>
  <si>
    <t>โครงการป้องกันและแก้ไขปัญหายาเสพติด</t>
  </si>
  <si>
    <t>เงินฝาก ธกส.(ประจำ) บัญชี อบต.310000796289</t>
  </si>
  <si>
    <t>26/3/58</t>
  </si>
  <si>
    <t>ค่าบริการการแพทย์ฉุกเฉิน</t>
  </si>
  <si>
    <t>วัน/เดือน/ปี</t>
  </si>
  <si>
    <t>โครงการก่อสร้างถนน คสล.สายบ้านนายไสว-ฝายน้ำล้นห้วยยูงกลาง</t>
  </si>
  <si>
    <t>โครงการระบบประปาหมู่บ้านผิวดินขนาดใหญ่ บ้านไสโดน หมู่ 1</t>
  </si>
  <si>
    <t>เงินอุดหนุนทั่วไประบุวัตถุประสงค์เพื่อพัฒนาประเทศ</t>
  </si>
  <si>
    <t>440000</t>
  </si>
  <si>
    <t>เงินอุดหนุนระบุวัตถุ</t>
  </si>
  <si>
    <t>ประสงค์/เฉพาะกิจ</t>
  </si>
  <si>
    <t>ปลัดองค์การบริหารส่วนตำบล</t>
  </si>
  <si>
    <t>(นางอรพินธุ์   คงดี)</t>
  </si>
  <si>
    <t>ลงชื่อ......................................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</si>
  <si>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</si>
  <si>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</si>
  <si>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</si>
  <si>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</si>
  <si>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</si>
  <si>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</si>
  <si>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</si>
  <si>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รวมหมวด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</si>
  <si>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</si>
  <si>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</si>
  <si>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</si>
  <si>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</si>
  <si>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</si>
  <si>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</si>
  <si>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</si>
  <si>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</si>
  <si>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</si>
  <si>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</si>
  <si>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หมวด, ประเภทรายจ่าย</t>
  </si>
  <si>
    <t>แผนงาน, งาน</t>
  </si>
  <si>
    <t>เงินสมทบกองทุนประกันสังคม</t>
  </si>
  <si>
    <t>เงินงบประมาณ</t>
  </si>
  <si>
    <t>0.00</t>
  </si>
  <si>
    <t>5,593.00</t>
  </si>
  <si>
    <t>เงินอุดหนุนระบุวัตถุประสงค์/เฉพาะกิจ</t>
  </si>
  <si>
    <t>เบี้ยยังชีพผู้สูงอายุ</t>
  </si>
  <si>
    <t>เบี้ยยังชีพคนพิการ</t>
  </si>
  <si>
    <t>91,200.00</t>
  </si>
  <si>
    <t>เบี้ยยังชีพผู้ป่วยเอดส์</t>
  </si>
  <si>
    <t>5,500.00</t>
  </si>
  <si>
    <t>รวมงาน</t>
  </si>
  <si>
    <t>เงินเดือนนายก/รองนายก</t>
  </si>
  <si>
    <t>42,840.00</t>
  </si>
  <si>
    <t>เงินค่าตอบแทนประจำตำแหน่งนายก/รองนายก</t>
  </si>
  <si>
    <t>3,510.00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</si>
  <si>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</si>
  <si>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</si>
  <si>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7,200.00</t>
  </si>
  <si>
    <t>เงินค่าตอบแทนสมาชิกสภาองค์กรปกครองส่วนท้องถิ่น</t>
  </si>
  <si>
    <t>114,000.00</t>
  </si>
  <si>
    <t>171,060.00</t>
  </si>
  <si>
    <t>เงินเดือนพนักงาน</t>
  </si>
  <si>
    <t>79,320.00</t>
  </si>
  <si>
    <t>36,220.00</t>
  </si>
  <si>
    <t>74,170.00</t>
  </si>
  <si>
    <t>เงินประจำตำแหน่ง</t>
  </si>
  <si>
    <t>14,700.00</t>
  </si>
  <si>
    <t>3,500.00</t>
  </si>
  <si>
    <t>25,200.00</t>
  </si>
  <si>
    <t>ค่าจ้างลูกจ้างประจำ</t>
  </si>
  <si>
    <t>16,030.00</t>
  </si>
  <si>
    <t>ค่าตอบแทนพนักงานจ้าง</t>
  </si>
  <si>
    <t>27,000.00</t>
  </si>
  <si>
    <t>29,000.00</t>
  </si>
  <si>
    <t>29,420.00</t>
  </si>
  <si>
    <t>เงินเพิ่มต่าง ๆของพนักงานจ้าง</t>
  </si>
  <si>
    <t>1,285.00</t>
  </si>
  <si>
    <t>3,570.00</t>
  </si>
  <si>
    <t>3,000.00</t>
  </si>
  <si>
    <t>7,855.00</t>
  </si>
  <si>
    <t>113,105.00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</si>
  <si>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</si>
  <si>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</si>
  <si>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4,950.00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</si>
  <si>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</si>
  <si>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</si>
  <si>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</si>
  <si>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</si>
  <si>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</si>
  <si>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วัสดุกีฬา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</si>
  <si>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</si>
  <si>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</si>
  <si>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</si>
  <si>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</si>
  <si>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</si>
  <si>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431000</t>
  </si>
  <si>
    <t>โครงการพลังชุมชนกระตุ้นเศรษฐกิจ นครศรีธรรมราช ประจำปี พ.ศ.258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</si>
  <si>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</si>
  <si>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</si>
  <si>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</si>
  <si>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</si>
  <si>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งานบริหารทั่วไปเกี่ยวกับสาธารณสุข</t>
  </si>
  <si>
    <t>งานสวัสดิการสังคมและสังคมสงเคราะห์</t>
  </si>
  <si>
    <t>งานบริหารทั่วไปเกี่ยวกับสร้างความเข้มแข็งของชุมชน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</si>
  <si>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</si>
  <si>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</si>
  <si>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</si>
  <si>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</si>
  <si>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</si>
  <si>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35,000.00</t>
  </si>
  <si>
    <t>รวมเงินงบประมาณคงเหลือ</t>
  </si>
  <si>
    <t>รวมเงินอุดหนุนระบุวัตถุประสงค์/เฉพาะกิจคงเหลือ</t>
  </si>
  <si>
    <t>รวมยอดคงเหลือแต่ละงาน</t>
  </si>
  <si>
    <t>เงินเพิ่มต่าง ๆ ของพนักงาน</t>
  </si>
  <si>
    <t>9,000.00</t>
  </si>
  <si>
    <t>14,000.00</t>
  </si>
  <si>
    <t>เงินเพิ่มต่าง ๆของลูกจ้างประจำ</t>
  </si>
  <si>
    <t>14,710.00</t>
  </si>
  <si>
    <t>12,000.00</t>
  </si>
  <si>
    <t>200,000.00</t>
  </si>
  <si>
    <t>ค่าตอบแทนการปฏิบัติงานนอกเวลาราชการ</t>
  </si>
  <si>
    <t>30,000.00</t>
  </si>
  <si>
    <t>5,720.00</t>
  </si>
  <si>
    <t>20,000.00</t>
  </si>
  <si>
    <t>55,720.00</t>
  </si>
  <si>
    <t>10,000.00</t>
  </si>
  <si>
    <t>40,000.00</t>
  </si>
  <si>
    <t>3,155.00</t>
  </si>
  <si>
    <t>110,797.50</t>
  </si>
  <si>
    <t>6,212.20</t>
  </si>
  <si>
    <t>รายจ่ายเกี่ยวกับการรับรองและพิธีการ</t>
  </si>
  <si>
    <t>39,125.00</t>
  </si>
  <si>
    <t>33,800.00</t>
  </si>
  <si>
    <t>34,510.00</t>
  </si>
  <si>
    <t>200.00</t>
  </si>
  <si>
    <t>12,040.00</t>
  </si>
  <si>
    <t>52,500.00</t>
  </si>
  <si>
    <t>70,137.00</t>
  </si>
  <si>
    <t>31,805.00</t>
  </si>
  <si>
    <t>27,500.00</t>
  </si>
  <si>
    <t>วัสดุไฟฟ้าและวิทยุ</t>
  </si>
  <si>
    <t>25,685.00</t>
  </si>
  <si>
    <t>40,600.00</t>
  </si>
  <si>
    <t>วัสดุงานบ้านงานครัว</t>
  </si>
  <si>
    <t>ค่าอาหารเสริม (นม)</t>
  </si>
  <si>
    <t>วัสดุก่อสร้าง</t>
  </si>
  <si>
    <t>5,000.00</t>
  </si>
  <si>
    <t>95,000.00</t>
  </si>
  <si>
    <t>178,960.00</t>
  </si>
  <si>
    <t>298,960.00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</si>
  <si>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</si>
  <si>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</si>
  <si>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</si>
  <si>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12,085.00</t>
  </si>
  <si>
    <t>วัสดุโฆษณาและเผยแพร่</t>
  </si>
  <si>
    <t>1,050.00</t>
  </si>
  <si>
    <t>วัสดุเครื่องแต่งกาย</t>
  </si>
  <si>
    <t>400.00</t>
  </si>
  <si>
    <t>17.00</t>
  </si>
  <si>
    <t>วัสดุคอมพิวเตอร์</t>
  </si>
  <si>
    <t>38,035.00</t>
  </si>
  <si>
    <t>25,000.00</t>
  </si>
  <si>
    <t>วัสดุอื่น</t>
  </si>
  <si>
    <t>12,800.00</t>
  </si>
  <si>
    <t>272,060.00</t>
  </si>
  <si>
    <t>8,443.00</t>
  </si>
  <si>
    <t>7,531.00</t>
  </si>
  <si>
    <t>25,974.00</t>
  </si>
  <si>
    <t>ค่าบริการสื่อสารและโทรคมนาคม</t>
  </si>
  <si>
    <t>500.00</t>
  </si>
  <si>
    <t>ครุภัณฑ์โฆษณาและเผยแพร่</t>
  </si>
  <si>
    <t>ครุภัณฑ์อื่น</t>
  </si>
  <si>
    <t>ค่าบำรุงรักษาและปรับปรุงครุภัณฑ์</t>
  </si>
  <si>
    <t>54,800.00</t>
  </si>
  <si>
    <t>26,350.00</t>
  </si>
  <si>
    <t>100,000.00</t>
  </si>
  <si>
    <t>201,150.00</t>
  </si>
  <si>
    <t>68,800.00</t>
  </si>
  <si>
    <t>49,000.00</t>
  </si>
  <si>
    <t>24,000.00</t>
  </si>
  <si>
    <t>ค่าบำรุงรักษาและปรับปรุงที่ดินและสิ่งก่อสร้าง</t>
  </si>
  <si>
    <t>84,000.00</t>
  </si>
  <si>
    <t>เงินอุดหนุนส่วนราชการ</t>
  </si>
  <si>
    <t>เงินอุดหนุนกิจการที่เป็นสาธารณประโยชน์</t>
  </si>
  <si>
    <t>105,000.00</t>
  </si>
  <si>
    <t>144,125.00</t>
  </si>
  <si>
    <t>12,285.00</t>
  </si>
  <si>
    <t>รวมเงินงบประมาณคงเหลือทั้งสิ้น</t>
  </si>
  <si>
    <t>รวมเงินอุดหนุนระบุวัตถุประสงค์/เฉพาะกิจคงเหลือทั้งสิ้น</t>
  </si>
  <si>
    <t>ค่ารักษาพยาบาล</t>
  </si>
  <si>
    <t>ค่าวัสดุก่อสร้าง (ผู้พิการ)</t>
  </si>
  <si>
    <t>ภาษีและค่าธรรมเนียมรถยนต์และล้อเลื่อน</t>
  </si>
  <si>
    <t>18,580.00</t>
  </si>
  <si>
    <t>104,000.00</t>
  </si>
  <si>
    <t>7,500.00</t>
  </si>
  <si>
    <t>15,000.00</t>
  </si>
  <si>
    <t>วัสดุเชื้อเพลิงและหล่อลื่น</t>
  </si>
  <si>
    <t>งานบริหารทั่วไปเกี่ยวกับสังคมสงเคราะห์</t>
  </si>
  <si>
    <t>10,500.00</t>
  </si>
  <si>
    <t>27,300.00</t>
  </si>
  <si>
    <t>188,600.00</t>
  </si>
  <si>
    <t>32,700.00</t>
  </si>
  <si>
    <t>221,300.00</t>
  </si>
  <si>
    <t>13,840.00</t>
  </si>
  <si>
    <t>7,900.00</t>
  </si>
  <si>
    <t>เงินช่วยเหลือค่ารักษาพยาบาล</t>
  </si>
  <si>
    <t>23,174.00</t>
  </si>
  <si>
    <t>31,074.00</t>
  </si>
  <si>
    <t>13,555.00</t>
  </si>
  <si>
    <t>61,576.00</t>
  </si>
  <si>
    <t>48,101.84</t>
  </si>
  <si>
    <t>28,650.00</t>
  </si>
  <si>
    <t>202,505.90</t>
  </si>
  <si>
    <t>9,700.00</t>
  </si>
  <si>
    <t>4,795.00</t>
  </si>
  <si>
    <t>17,595.00</t>
  </si>
  <si>
    <t>22,900.00</t>
  </si>
  <si>
    <t>13,600.00</t>
  </si>
  <si>
    <t>10,740.00</t>
  </si>
  <si>
    <t>1,000.00</t>
  </si>
  <si>
    <t>216,150.00</t>
  </si>
  <si>
    <t>112,000.00</t>
  </si>
  <si>
    <t>288,500.00</t>
  </si>
  <si>
    <t>673,500.00</t>
  </si>
  <si>
    <t>172,000.00</t>
  </si>
  <si>
    <t>284,000.00</t>
  </si>
  <si>
    <t>745,000.00</t>
  </si>
  <si>
    <t>794,000.00</t>
  </si>
  <si>
    <t>899,000.00</t>
  </si>
  <si>
    <t>จ่ายจาก</t>
  </si>
  <si>
    <t>ผู้บริหารอนุมัติ</t>
  </si>
  <si>
    <t>10/06/58</t>
  </si>
  <si>
    <t xml:space="preserve">                            ประจำเดือน กรกฎาคม  พ.ศ.2558  </t>
  </si>
  <si>
    <t>ประจำเดือนกรกฎาคม  2558</t>
  </si>
  <si>
    <t>วันที่  31  กรกฎาคม  2558</t>
  </si>
  <si>
    <t>หมายเหตุประกอบงบทดลอง  ประจำเดือน  กรกฎาคม  2558</t>
  </si>
  <si>
    <t>ประจำเดือน..กรกฏาคม..ปีงบประมาณ.. 2558..</t>
  </si>
  <si>
    <t>2,310.00</t>
  </si>
  <si>
    <t>516,000.00</t>
  </si>
  <si>
    <t>620,603.00</t>
  </si>
  <si>
    <t>158,384.00</t>
  </si>
  <si>
    <t>41,320.00</t>
  </si>
  <si>
    <t>315,244.00</t>
  </si>
  <si>
    <t>41,700.00</t>
  </si>
  <si>
    <t>216,114.00</t>
  </si>
  <si>
    <t>177,740.00</t>
  </si>
  <si>
    <t>77,240.00</t>
  </si>
  <si>
    <t>584,199.00</t>
  </si>
  <si>
    <t>4,230.00</t>
  </si>
  <si>
    <t>40,254.00</t>
  </si>
  <si>
    <t>15,300.00</t>
  </si>
  <si>
    <t>7,250.00</t>
  </si>
  <si>
    <t>45,050.00</t>
  </si>
  <si>
    <t>1,500.00</t>
  </si>
  <si>
    <t>10,680.00</t>
  </si>
  <si>
    <t>13,100.00</t>
  </si>
  <si>
    <t>146,350.00</t>
  </si>
  <si>
    <t>349,388.00</t>
  </si>
  <si>
    <t>65,000.00</t>
  </si>
  <si>
    <t>584,518.00</t>
  </si>
  <si>
    <t>1,360.00</t>
  </si>
  <si>
    <t>1,350.00</t>
  </si>
  <si>
    <t>4,890.00</t>
  </si>
  <si>
    <t>8,100.00</t>
  </si>
  <si>
    <t>21,040.00</t>
  </si>
  <si>
    <t>28,900.00</t>
  </si>
  <si>
    <t>147,700.00</t>
  </si>
  <si>
    <t>19,890.00</t>
  </si>
  <si>
    <t>639,168.00</t>
  </si>
  <si>
    <t>6,656.00</t>
  </si>
  <si>
    <t>3,470.00</t>
  </si>
  <si>
    <t>3,970.00</t>
  </si>
  <si>
    <t>5,907.00</t>
  </si>
  <si>
    <t>21,270.00</t>
  </si>
  <si>
    <t>27,177.00</t>
  </si>
  <si>
    <t>9,377.00</t>
  </si>
  <si>
    <t>26,656.00</t>
  </si>
  <si>
    <t>77,803.00</t>
  </si>
  <si>
    <t>12,281.19</t>
  </si>
  <si>
    <t>866.38</t>
  </si>
  <si>
    <t>64,236.09</t>
  </si>
  <si>
    <t>77,383.66</t>
  </si>
  <si>
    <t>239.15</t>
  </si>
  <si>
    <t>126.26</t>
  </si>
  <si>
    <t>365.41</t>
  </si>
  <si>
    <t>22,520.34</t>
  </si>
  <si>
    <t>87,749.07</t>
  </si>
  <si>
    <t>119,500.00</t>
  </si>
  <si>
    <t>353,500.00</t>
  </si>
  <si>
    <t>444,341.34</t>
  </si>
  <si>
    <t>168,225.00</t>
  </si>
  <si>
    <t>243,586.38</t>
  </si>
  <si>
    <t>97,630.00</t>
  </si>
  <si>
    <t>2,693,836.07</t>
  </si>
  <si>
    <t>10/7/58</t>
  </si>
  <si>
    <t>09010607</t>
  </si>
  <si>
    <t>29/7/58</t>
  </si>
  <si>
    <t>09010617</t>
  </si>
  <si>
    <t>09010618</t>
  </si>
  <si>
    <t>09010619</t>
  </si>
  <si>
    <t>09010620</t>
  </si>
  <si>
    <t>09010622</t>
  </si>
  <si>
    <t>09010623</t>
  </si>
  <si>
    <t>09010624</t>
  </si>
  <si>
    <t>09010626</t>
  </si>
  <si>
    <t>09010627</t>
  </si>
  <si>
    <t>24/07/58</t>
  </si>
  <si>
    <t>29/07/58</t>
  </si>
  <si>
    <t>เงินรับฝากประกันสังคม</t>
  </si>
  <si>
    <t>59,663.00</t>
  </si>
  <si>
    <t>35,500.00</t>
  </si>
  <si>
    <t>376,349.00</t>
  </si>
  <si>
    <t>506,512.00</t>
  </si>
  <si>
    <t>1,365.00</t>
  </si>
  <si>
    <t>165,300.00</t>
  </si>
  <si>
    <t>179,465.00</t>
  </si>
  <si>
    <t>685,977.00</t>
  </si>
  <si>
    <t>85,680.00</t>
  </si>
  <si>
    <t>7,020.00</t>
  </si>
  <si>
    <t>14,400.00</t>
  </si>
  <si>
    <t>228,000.00</t>
  </si>
  <si>
    <t>342,120.00</t>
  </si>
  <si>
    <t>466,295.00</t>
  </si>
  <si>
    <t>132,003.00</t>
  </si>
  <si>
    <t>304,020.00</t>
  </si>
  <si>
    <t>293,288.00</t>
  </si>
  <si>
    <t>1,195,606.00</t>
  </si>
  <si>
    <t>29,400.00</t>
  </si>
  <si>
    <t>7,000.00</t>
  </si>
  <si>
    <t>50,400.00</t>
  </si>
  <si>
    <t>37,470.00</t>
  </si>
  <si>
    <t>54,000.00</t>
  </si>
  <si>
    <t>43,360.00</t>
  </si>
  <si>
    <t>58,280.00</t>
  </si>
  <si>
    <t>48,520.00</t>
  </si>
  <si>
    <t>204,160.00</t>
  </si>
  <si>
    <t>5,150.00</t>
  </si>
  <si>
    <t>6,000.00</t>
  </si>
  <si>
    <t>38,450.00</t>
  </si>
  <si>
    <t>610,875.00</t>
  </si>
  <si>
    <t>187,513.00</t>
  </si>
  <si>
    <t>396,600.00</t>
  </si>
  <si>
    <t>354,808.00</t>
  </si>
  <si>
    <t>1,549,796.00</t>
  </si>
  <si>
    <t>6,870.00</t>
  </si>
  <si>
    <t>34,170.00</t>
  </si>
  <si>
    <t>430,770.00</t>
  </si>
  <si>
    <t>1,583,966.00</t>
  </si>
  <si>
    <t>40,500.00</t>
  </si>
  <si>
    <t>28,600.00</t>
  </si>
  <si>
    <t>52,440.00</t>
  </si>
  <si>
    <t>267,200.00</t>
  </si>
  <si>
    <t>62,760.00</t>
  </si>
  <si>
    <t>369,960.00</t>
  </si>
  <si>
    <t>61,160.00</t>
  </si>
  <si>
    <t>431,120.00</t>
  </si>
  <si>
    <t>29,282.00</t>
  </si>
  <si>
    <t>93,860.00</t>
  </si>
  <si>
    <t>276,861.70</t>
  </si>
  <si>
    <t>8,500.00</t>
  </si>
  <si>
    <t>28,500.00</t>
  </si>
  <si>
    <t>403,874.00</t>
  </si>
  <si>
    <t>120,108.00</t>
  </si>
  <si>
    <t>220,270.00</t>
  </si>
  <si>
    <t>566,800.00</t>
  </si>
  <si>
    <t>-36,864.00</t>
  </si>
  <si>
    <t>140,770.00</t>
  </si>
  <si>
    <t>1,584,169.00</t>
  </si>
  <si>
    <t>15,600.00</t>
  </si>
  <si>
    <t>20,770.00</t>
  </si>
  <si>
    <t>125,161.84</t>
  </si>
  <si>
    <t>474,030.84</t>
  </si>
  <si>
    <t>174,990.00</t>
  </si>
  <si>
    <t>268,920.00</t>
  </si>
  <si>
    <t>177,476.00</t>
  </si>
  <si>
    <t>165,367.50</t>
  </si>
  <si>
    <t>2,014,692.54</t>
  </si>
  <si>
    <t>2,067,192.54</t>
  </si>
  <si>
    <t>54,392.00</t>
  </si>
  <si>
    <t>183,834.00</t>
  </si>
  <si>
    <t>13,344.00</t>
  </si>
  <si>
    <t>79,629.00</t>
  </si>
  <si>
    <t>32,000.00</t>
  </si>
  <si>
    <t>43,118.00</t>
  </si>
  <si>
    <t>16,440.00</t>
  </si>
  <si>
    <t>122,593.00</t>
  </si>
  <si>
    <t>156,990.00</t>
  </si>
  <si>
    <t>70,832.00</t>
  </si>
  <si>
    <t>123,184.00</t>
  </si>
  <si>
    <t>980,368.90</t>
  </si>
  <si>
    <t>136,784.00</t>
  </si>
  <si>
    <t>993,968.90</t>
  </si>
  <si>
    <t>79,609.51</t>
  </si>
  <si>
    <t>7,583.63</t>
  </si>
  <si>
    <t>278,480.49</t>
  </si>
  <si>
    <t>365,673.63</t>
  </si>
  <si>
    <t>12,611.44</t>
  </si>
  <si>
    <t>3,748.10</t>
  </si>
  <si>
    <t>16,359.54</t>
  </si>
  <si>
    <t>111,403.95</t>
  </si>
  <si>
    <t>17,583.63</t>
  </si>
  <si>
    <t>418,747.17</t>
  </si>
  <si>
    <t>387,700.00</t>
  </si>
  <si>
    <t>594,700.00</t>
  </si>
  <si>
    <t>676,200.00</t>
  </si>
  <si>
    <t>1,268,200.00</t>
  </si>
  <si>
    <t>2,280,419.79</t>
  </si>
  <si>
    <t>523,626.00</t>
  </si>
  <si>
    <t>315,270.00</t>
  </si>
  <si>
    <t>113,803.10</t>
  </si>
  <si>
    <t>823,773.63</t>
  </si>
  <si>
    <t>1,799,305.90</t>
  </si>
  <si>
    <t>832,235.50</t>
  </si>
  <si>
    <t>-12,847.00</t>
  </si>
  <si>
    <t>165,770.00</t>
  </si>
  <si>
    <t>389,487.69</t>
  </si>
  <si>
    <t>8,931,441.61</t>
  </si>
  <si>
    <t>714,843.63</t>
  </si>
  <si>
    <t>8,590,546.61</t>
  </si>
  <si>
    <t>108,930.00</t>
  </si>
  <si>
    <t>340,895.00</t>
  </si>
  <si>
    <t>ประจำเดือน กรกฎาคม 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</si>
</sst>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42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5"/>
      <name val="Cordia New"/>
      <family val="2"/>
    </font>
    <font>
      <u/>
      <sz val="15"/>
      <name val="Cordia New"/>
      <family val="2"/>
    </font>
    <font>
      <sz val="14"/>
      <color indexed="10"/>
      <name val="Cordia New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sz val="12"/>
      <name val="Angsana New"/>
      <family val="1"/>
    </font>
    <font>
      <sz val="12"/>
      <color indexed="8"/>
      <name val="Microsoft Sans Serif"/>
      <family val="2"/>
    </font>
    <font>
      <sz val="10"/>
      <color indexed="8"/>
      <name val="Arial"/>
      <family val="2"/>
    </font>
    <font>
      <sz val="10"/>
      <color indexed="8"/>
      <name val="Microsoft Sans Serif"/>
      <family val="2"/>
    </font>
    <font>
      <i/>
      <sz val="10"/>
      <color indexed="62"/>
      <name val="Microsoft Sans Serif"/>
      <family val="2"/>
    </font>
    <font>
      <sz val="10"/>
      <color indexed="12"/>
      <name val="Microsoft Sans Serif"/>
      <family val="2"/>
    </font>
    <font>
      <i/>
      <sz val="10"/>
      <color indexed="12"/>
      <name val="Microsoft Sans Serif"/>
      <family val="2"/>
    </font>
    <font>
      <sz val="10"/>
      <color indexed="48"/>
      <name val="Microsoft Sans Serif"/>
      <family val="2"/>
    </font>
    <font>
      <i/>
      <sz val="10"/>
      <color indexed="48"/>
      <name val="Microsoft Sans Serif"/>
      <family val="2"/>
    </font>
    <font>
      <sz val="10"/>
      <name val="Browallia New"/>
      <family val="2"/>
    </font>
    <font>
      <sz val="14"/>
      <name val="Browallia New"/>
      <family val="2"/>
    </font>
    <font>
      <b/>
      <sz val="10"/>
      <name val="Microsoft Sans Serif"/>
      <family val="2"/>
    </font>
    <font>
      <b/>
      <sz val="12"/>
      <name val="Microsoft Sans Serif"/>
      <family val="2"/>
    </font>
    <font>
      <sz val="12"/>
      <name val="Microsoft Sans Serif"/>
      <family val="2"/>
    </font>
    <font>
      <sz val="1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/>
      <right/>
      <top/>
      <bottom/>
      <diagonal style="medium">
        <color indexed="55"/>
      </diagonal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/>
      <right/>
      <top style="medium">
        <color indexed="55"/>
      </top>
      <bottom/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44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0" fontId="17" fillId="0" borderId="0" xfId="0" applyFont="1" applyAlignment="1"/>
    <xf numFmtId="0" fontId="16" fillId="0" borderId="0" xfId="0" applyFont="1" applyAlignment="1"/>
    <xf numFmtId="0" fontId="18" fillId="0" borderId="0" xfId="0" applyFont="1"/>
    <xf numFmtId="0" fontId="3" fillId="0" borderId="0" xfId="0" applyFont="1" applyBorder="1" applyAlignment="1">
      <alignment horizontal="left"/>
    </xf>
    <xf numFmtId="0" fontId="19" fillId="0" borderId="13" xfId="0" applyFont="1" applyBorder="1"/>
    <xf numFmtId="0" fontId="19" fillId="0" borderId="4" xfId="0" applyFont="1" applyBorder="1"/>
    <xf numFmtId="0" fontId="19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19" fillId="0" borderId="0" xfId="0" applyFont="1" applyFill="1"/>
    <xf numFmtId="0" fontId="21" fillId="0" borderId="0" xfId="0" applyFont="1" applyAlignment="1">
      <alignment horizontal="left"/>
    </xf>
    <xf numFmtId="0" fontId="20" fillId="0" borderId="0" xfId="0" applyFont="1"/>
    <xf numFmtId="0" fontId="19" fillId="0" borderId="0" xfId="0" applyFont="1" applyFill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43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43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43" fontId="26" fillId="0" borderId="9" xfId="0" applyNumberFormat="1" applyFont="1" applyFill="1" applyBorder="1"/>
    <xf numFmtId="43" fontId="19" fillId="0" borderId="0" xfId="0" applyNumberFormat="1" applyFont="1" applyFill="1"/>
    <xf numFmtId="0" fontId="19" fillId="0" borderId="4" xfId="0" applyFont="1" applyFill="1" applyBorder="1"/>
    <xf numFmtId="0" fontId="19" fillId="0" borderId="5" xfId="0" applyFont="1" applyFill="1" applyBorder="1"/>
    <xf numFmtId="43" fontId="19" fillId="0" borderId="13" xfId="1" applyNumberFormat="1" applyFont="1" applyFill="1" applyBorder="1"/>
    <xf numFmtId="49" fontId="19" fillId="0" borderId="4" xfId="0" applyNumberFormat="1" applyFont="1" applyFill="1" applyBorder="1" applyAlignment="1">
      <alignment horizontal="center"/>
    </xf>
    <xf numFmtId="43" fontId="26" fillId="0" borderId="13" xfId="0" applyNumberFormat="1" applyFont="1" applyFill="1" applyBorder="1"/>
    <xf numFmtId="49" fontId="19" fillId="0" borderId="13" xfId="0" applyNumberFormat="1" applyFont="1" applyFill="1" applyBorder="1" applyAlignment="1">
      <alignment horizontal="center"/>
    </xf>
    <xf numFmtId="43" fontId="19" fillId="0" borderId="13" xfId="1" applyNumberFormat="1" applyFont="1" applyFill="1" applyBorder="1" applyAlignment="1"/>
    <xf numFmtId="0" fontId="19" fillId="0" borderId="0" xfId="0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49" fontId="19" fillId="0" borderId="14" xfId="0" applyNumberFormat="1" applyFont="1" applyFill="1" applyBorder="1" applyAlignment="1">
      <alignment horizontal="center"/>
    </xf>
    <xf numFmtId="43" fontId="26" fillId="0" borderId="9" xfId="1" applyNumberFormat="1" applyFont="1" applyFill="1" applyBorder="1" applyAlignment="1"/>
    <xf numFmtId="43" fontId="26" fillId="0" borderId="10" xfId="0" applyNumberFormat="1" applyFont="1" applyFill="1" applyBorder="1"/>
    <xf numFmtId="0" fontId="19" fillId="0" borderId="7" xfId="0" applyFont="1" applyFill="1" applyBorder="1"/>
    <xf numFmtId="0" fontId="19" fillId="0" borderId="8" xfId="0" applyFont="1" applyFill="1" applyBorder="1"/>
    <xf numFmtId="43" fontId="19" fillId="0" borderId="14" xfId="1" applyNumberFormat="1" applyFont="1" applyFill="1" applyBorder="1" applyAlignment="1"/>
    <xf numFmtId="43" fontId="19" fillId="0" borderId="14" xfId="1" applyNumberFormat="1" applyFont="1" applyFill="1" applyBorder="1" applyAlignment="1">
      <alignment horizontal="center"/>
    </xf>
    <xf numFmtId="49" fontId="19" fillId="0" borderId="7" xfId="0" applyNumberFormat="1" applyFont="1" applyFill="1" applyBorder="1" applyAlignment="1">
      <alignment horizontal="center"/>
    </xf>
    <xf numFmtId="43" fontId="26" fillId="0" borderId="14" xfId="0" applyNumberFormat="1" applyFont="1" applyFill="1" applyBorder="1"/>
    <xf numFmtId="43" fontId="23" fillId="0" borderId="9" xfId="1" applyNumberFormat="1" applyFont="1" applyFill="1" applyBorder="1"/>
    <xf numFmtId="43" fontId="23" fillId="0" borderId="9" xfId="1" applyNumberFormat="1" applyFont="1" applyFill="1" applyBorder="1" applyAlignment="1">
      <alignment horizontal="center"/>
    </xf>
    <xf numFmtId="0" fontId="22" fillId="0" borderId="13" xfId="0" applyFont="1" applyFill="1" applyBorder="1"/>
    <xf numFmtId="0" fontId="23" fillId="0" borderId="0" xfId="0" applyFont="1" applyFill="1"/>
    <xf numFmtId="49" fontId="23" fillId="0" borderId="9" xfId="0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43" fontId="23" fillId="0" borderId="9" xfId="1" applyNumberFormat="1" applyFont="1" applyFill="1" applyBorder="1" applyAlignment="1"/>
    <xf numFmtId="43" fontId="19" fillId="0" borderId="13" xfId="1" applyNumberFormat="1" applyFont="1" applyFill="1" applyBorder="1" applyAlignment="1">
      <alignment horizontal="center"/>
    </xf>
    <xf numFmtId="0" fontId="22" fillId="0" borderId="18" xfId="0" applyFont="1" applyFill="1" applyBorder="1"/>
    <xf numFmtId="0" fontId="23" fillId="0" borderId="21" xfId="0" applyFont="1" applyFill="1" applyBorder="1"/>
    <xf numFmtId="43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43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43" fontId="23" fillId="0" borderId="0" xfId="1" applyNumberFormat="1" applyFont="1" applyFill="1" applyBorder="1"/>
    <xf numFmtId="0" fontId="19" fillId="0" borderId="0" xfId="0" applyFont="1" applyBorder="1" applyAlignment="1">
      <alignment horizontal="left"/>
    </xf>
    <xf numFmtId="0" fontId="19" fillId="0" borderId="0" xfId="0" applyFont="1" applyAlignment="1">
      <alignment horizontal="left"/>
    </xf>
    <xf numFmtId="43" fontId="19" fillId="0" borderId="0" xfId="1" applyNumberFormat="1" applyFont="1" applyFill="1"/>
    <xf numFmtId="188" fontId="2" fillId="0" borderId="0" xfId="1" applyNumberFormat="1" applyFont="1" applyFill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9" fillId="0" borderId="13" xfId="0" applyFont="1" applyFill="1" applyBorder="1"/>
    <xf numFmtId="187" fontId="14" fillId="0" borderId="13" xfId="1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43" fontId="23" fillId="0" borderId="13" xfId="1" applyNumberFormat="1" applyFont="1" applyFill="1" applyBorder="1" applyAlignment="1"/>
    <xf numFmtId="49" fontId="23" fillId="0" borderId="1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7" fillId="0" borderId="13" xfId="0" applyFont="1" applyFill="1" applyBorder="1"/>
    <xf numFmtId="49" fontId="7" fillId="0" borderId="0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vertical="center"/>
    </xf>
    <xf numFmtId="189" fontId="10" fillId="0" borderId="6" xfId="1" applyNumberFormat="1" applyFont="1" applyFill="1" applyBorder="1" applyAlignment="1">
      <alignment vertical="center"/>
    </xf>
    <xf numFmtId="49" fontId="10" fillId="0" borderId="6" xfId="0" applyNumberFormat="1" applyFont="1" applyFill="1" applyBorder="1" applyAlignment="1">
      <alignment vertical="center"/>
    </xf>
    <xf numFmtId="189" fontId="7" fillId="0" borderId="1" xfId="1" applyNumberFormat="1" applyFont="1" applyFill="1" applyBorder="1" applyAlignment="1">
      <alignment vertical="center"/>
    </xf>
    <xf numFmtId="187" fontId="7" fillId="0" borderId="4" xfId="1" applyNumberFormat="1" applyFont="1" applyFill="1" applyBorder="1" applyAlignment="1">
      <alignment vertical="center"/>
    </xf>
    <xf numFmtId="189" fontId="7" fillId="0" borderId="7" xfId="1" applyNumberFormat="1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left" vertical="center"/>
    </xf>
    <xf numFmtId="0" fontId="19" fillId="0" borderId="0" xfId="0" applyFont="1" applyBorder="1"/>
    <xf numFmtId="0" fontId="19" fillId="0" borderId="0" xfId="0" applyFont="1"/>
    <xf numFmtId="188" fontId="19" fillId="0" borderId="0" xfId="1" applyNumberFormat="1" applyFont="1" applyFill="1" applyAlignment="1">
      <alignment horizontal="center" vertical="center"/>
    </xf>
    <xf numFmtId="188" fontId="19" fillId="0" borderId="0" xfId="1" applyNumberFormat="1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88" fontId="19" fillId="0" borderId="0" xfId="1" applyNumberFormat="1" applyFont="1" applyFill="1" applyAlignment="1">
      <alignment vertical="center"/>
    </xf>
    <xf numFmtId="0" fontId="19" fillId="0" borderId="0" xfId="0" applyFont="1" applyBorder="1" applyAlignment="1">
      <alignment horizontal="center"/>
    </xf>
    <xf numFmtId="14" fontId="2" fillId="0" borderId="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43" fontId="2" fillId="0" borderId="9" xfId="1" applyNumberFormat="1" applyFont="1" applyBorder="1" applyAlignment="1">
      <alignment horizontal="center" vertical="center" wrapText="1"/>
    </xf>
    <xf numFmtId="43" fontId="2" fillId="0" borderId="9" xfId="0" applyNumberFormat="1" applyFont="1" applyBorder="1" applyAlignment="1">
      <alignment horizontal="center" vertical="center" wrapText="1"/>
    </xf>
    <xf numFmtId="15" fontId="2" fillId="0" borderId="9" xfId="0" applyNumberFormat="1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wrapText="1"/>
    </xf>
    <xf numFmtId="43" fontId="2" fillId="0" borderId="9" xfId="1" applyNumberFormat="1" applyFont="1" applyFill="1" applyBorder="1"/>
    <xf numFmtId="43" fontId="2" fillId="0" borderId="9" xfId="0" applyNumberFormat="1" applyFont="1" applyBorder="1" applyAlignment="1">
      <alignment horizontal="center"/>
    </xf>
    <xf numFmtId="187" fontId="3" fillId="0" borderId="6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center" shrinkToFit="1"/>
    </xf>
    <xf numFmtId="0" fontId="1" fillId="0" borderId="0" xfId="0" applyFont="1" applyAlignment="1">
      <alignment wrapText="1"/>
    </xf>
    <xf numFmtId="0" fontId="30" fillId="0" borderId="31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/>
    </xf>
    <xf numFmtId="0" fontId="36" fillId="0" borderId="0" xfId="0" applyFont="1"/>
    <xf numFmtId="49" fontId="10" fillId="0" borderId="9" xfId="4" applyNumberFormat="1" applyFont="1" applyBorder="1" applyAlignment="1">
      <alignment horizontal="center" vertical="center"/>
    </xf>
    <xf numFmtId="49" fontId="37" fillId="0" borderId="9" xfId="4" applyNumberFormat="1" applyFont="1" applyBorder="1" applyAlignment="1">
      <alignment horizontal="center" vertical="center"/>
    </xf>
    <xf numFmtId="0" fontId="37" fillId="0" borderId="18" xfId="4" applyFont="1" applyBorder="1" applyAlignment="1">
      <alignment horizontal="left" vertical="center"/>
    </xf>
    <xf numFmtId="0" fontId="37" fillId="0" borderId="20" xfId="4" applyFont="1" applyBorder="1" applyAlignment="1">
      <alignment horizontal="left" vertical="center"/>
    </xf>
    <xf numFmtId="0" fontId="37" fillId="0" borderId="21" xfId="4" applyFont="1" applyBorder="1" applyAlignment="1">
      <alignment horizontal="left" vertical="center"/>
    </xf>
    <xf numFmtId="43" fontId="37" fillId="0" borderId="1" xfId="2" applyNumberFormat="1" applyFont="1" applyBorder="1" applyAlignment="1">
      <alignment horizontal="center" vertical="center"/>
    </xf>
    <xf numFmtId="43" fontId="37" fillId="0" borderId="3" xfId="2" applyNumberFormat="1" applyFont="1" applyBorder="1" applyAlignment="1">
      <alignment horizontal="center" vertical="center"/>
    </xf>
    <xf numFmtId="0" fontId="37" fillId="0" borderId="4" xfId="4" applyFont="1" applyBorder="1" applyAlignment="1">
      <alignment horizontal="left" vertical="center"/>
    </xf>
    <xf numFmtId="0" fontId="37" fillId="0" borderId="0" xfId="4" applyFont="1" applyBorder="1" applyAlignment="1">
      <alignment horizontal="left" vertical="center"/>
    </xf>
    <xf numFmtId="0" fontId="37" fillId="0" borderId="5" xfId="4" applyFont="1" applyBorder="1" applyAlignment="1">
      <alignment horizontal="left" vertical="center"/>
    </xf>
    <xf numFmtId="43" fontId="37" fillId="0" borderId="0" xfId="0" applyNumberFormat="1" applyFont="1"/>
    <xf numFmtId="43" fontId="37" fillId="0" borderId="18" xfId="2" applyNumberFormat="1" applyFont="1" applyBorder="1" applyAlignment="1">
      <alignment horizontal="center" vertical="center"/>
    </xf>
    <xf numFmtId="43" fontId="37" fillId="0" borderId="21" xfId="2" applyNumberFormat="1" applyFont="1" applyBorder="1" applyAlignment="1">
      <alignment horizontal="center" vertical="center"/>
    </xf>
    <xf numFmtId="0" fontId="37" fillId="0" borderId="0" xfId="4" applyFont="1" applyBorder="1"/>
    <xf numFmtId="49" fontId="37" fillId="0" borderId="0" xfId="4" applyNumberFormat="1" applyFont="1" applyBorder="1" applyAlignment="1">
      <alignment horizontal="center"/>
    </xf>
    <xf numFmtId="43" fontId="36" fillId="0" borderId="0" xfId="0" applyNumberFormat="1" applyFont="1"/>
    <xf numFmtId="43" fontId="37" fillId="0" borderId="0" xfId="2" applyNumberFormat="1" applyFont="1" applyBorder="1" applyAlignment="1">
      <alignment horizontal="center" vertical="center"/>
    </xf>
    <xf numFmtId="0" fontId="37" fillId="0" borderId="0" xfId="0" applyFont="1"/>
    <xf numFmtId="0" fontId="37" fillId="0" borderId="0" xfId="0" applyFont="1" applyFill="1" applyAlignment="1">
      <alignment vertical="center"/>
    </xf>
    <xf numFmtId="188" fontId="37" fillId="0" borderId="0" xfId="1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188" fontId="37" fillId="0" borderId="0" xfId="1" applyNumberFormat="1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30" xfId="0" applyFont="1" applyFill="1" applyBorder="1" applyAlignment="1">
      <alignment vertical="top" wrapText="1"/>
    </xf>
    <xf numFmtId="0" fontId="38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34" xfId="0" applyFont="1" applyFill="1" applyBorder="1" applyAlignment="1">
      <alignment vertical="top" wrapText="1"/>
    </xf>
    <xf numFmtId="0" fontId="1" fillId="2" borderId="35" xfId="0" applyFont="1" applyFill="1" applyBorder="1" applyAlignment="1">
      <alignment vertical="top" wrapText="1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Border="1" applyAlignment="1">
      <alignment vertical="center" wrapText="1"/>
    </xf>
    <xf numFmtId="0" fontId="41" fillId="0" borderId="31" xfId="0" applyFont="1" applyFill="1" applyBorder="1" applyAlignment="1">
      <alignment horizontal="right" vertical="top" wrapText="1"/>
    </xf>
    <xf numFmtId="0" fontId="41" fillId="0" borderId="31" xfId="0" applyFont="1" applyFill="1" applyBorder="1" applyAlignment="1" applyProtection="1">
      <alignment horizontal="right" vertical="top" wrapText="1"/>
    </xf>
    <xf numFmtId="0" fontId="38" fillId="0" borderId="31" xfId="0" applyFont="1" applyFill="1" applyBorder="1" applyAlignment="1" applyProtection="1">
      <alignment horizontal="right" vertical="top" wrapText="1"/>
    </xf>
    <xf numFmtId="0" fontId="35" fillId="0" borderId="31" xfId="0" applyFont="1" applyFill="1" applyBorder="1" applyAlignment="1" applyProtection="1">
      <alignment horizontal="right" vertical="top" wrapText="1"/>
    </xf>
    <xf numFmtId="0" fontId="34" fillId="0" borderId="31" xfId="0" applyFont="1" applyFill="1" applyBorder="1" applyAlignment="1">
      <alignment horizontal="right" vertical="top" wrapText="1"/>
    </xf>
    <xf numFmtId="0" fontId="34" fillId="0" borderId="31" xfId="0" applyFont="1" applyFill="1" applyBorder="1" applyAlignment="1" applyProtection="1">
      <alignment horizontal="right" vertical="top" wrapText="1"/>
    </xf>
    <xf numFmtId="0" fontId="30" fillId="0" borderId="31" xfId="0" applyFont="1" applyFill="1" applyBorder="1" applyAlignment="1" applyProtection="1">
      <alignment horizontal="right" vertical="top" wrapText="1"/>
    </xf>
    <xf numFmtId="0" fontId="31" fillId="0" borderId="31" xfId="0" applyFont="1" applyFill="1" applyBorder="1" applyAlignment="1" applyProtection="1">
      <alignment horizontal="right" vertical="top" wrapText="1"/>
    </xf>
    <xf numFmtId="0" fontId="33" fillId="0" borderId="31" xfId="0" applyFont="1" applyFill="1" applyBorder="1" applyAlignment="1" applyProtection="1">
      <alignment horizontal="right" vertical="top" wrapText="1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 shrinkToFit="1"/>
    </xf>
    <xf numFmtId="188" fontId="7" fillId="0" borderId="3" xfId="1" applyNumberFormat="1" applyFont="1" applyFill="1" applyBorder="1" applyAlignment="1">
      <alignment horizontal="center" vertical="center" shrinkToFit="1"/>
    </xf>
    <xf numFmtId="188" fontId="7" fillId="0" borderId="2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 shrinkToFit="1"/>
    </xf>
    <xf numFmtId="188" fontId="7" fillId="0" borderId="27" xfId="1" applyNumberFormat="1" applyFont="1" applyFill="1" applyBorder="1" applyAlignment="1">
      <alignment horizontal="center" vertical="center" shrinkToFit="1"/>
    </xf>
    <xf numFmtId="188" fontId="7" fillId="0" borderId="11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88" fontId="19" fillId="0" borderId="0" xfId="1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shrinkToFit="1"/>
    </xf>
    <xf numFmtId="188" fontId="7" fillId="0" borderId="26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43" fontId="37" fillId="0" borderId="18" xfId="2" applyNumberFormat="1" applyFont="1" applyBorder="1" applyAlignment="1">
      <alignment horizontal="center" vertical="center"/>
    </xf>
    <xf numFmtId="43" fontId="37" fillId="0" borderId="21" xfId="2" applyNumberFormat="1" applyFont="1" applyBorder="1" applyAlignment="1">
      <alignment horizontal="center" vertical="center"/>
    </xf>
    <xf numFmtId="43" fontId="37" fillId="0" borderId="1" xfId="2" applyNumberFormat="1" applyFont="1" applyBorder="1" applyAlignment="1">
      <alignment horizontal="center" vertical="center"/>
    </xf>
    <xf numFmtId="43" fontId="37" fillId="0" borderId="3" xfId="2" applyNumberFormat="1" applyFont="1" applyBorder="1" applyAlignment="1">
      <alignment horizontal="center" vertical="center"/>
    </xf>
    <xf numFmtId="0" fontId="37" fillId="0" borderId="18" xfId="4" applyFont="1" applyBorder="1" applyAlignment="1">
      <alignment horizontal="left" vertical="center"/>
    </xf>
    <xf numFmtId="0" fontId="37" fillId="0" borderId="20" xfId="4" applyFont="1" applyBorder="1" applyAlignment="1">
      <alignment horizontal="left" vertical="center"/>
    </xf>
    <xf numFmtId="0" fontId="37" fillId="0" borderId="21" xfId="4" applyFont="1" applyBorder="1" applyAlignment="1">
      <alignment horizontal="left" vertical="center"/>
    </xf>
    <xf numFmtId="43" fontId="37" fillId="0" borderId="26" xfId="2" applyNumberFormat="1" applyFont="1" applyBorder="1" applyAlignment="1">
      <alignment horizontal="center" vertical="center"/>
    </xf>
    <xf numFmtId="43" fontId="37" fillId="0" borderId="27" xfId="2" applyNumberFormat="1" applyFont="1" applyBorder="1" applyAlignment="1">
      <alignment horizontal="center" vertical="center"/>
    </xf>
    <xf numFmtId="0" fontId="37" fillId="0" borderId="7" xfId="4" applyFont="1" applyBorder="1" applyAlignment="1">
      <alignment horizontal="left" vertical="center"/>
    </xf>
    <xf numFmtId="0" fontId="37" fillId="0" borderId="6" xfId="4" applyFont="1" applyBorder="1" applyAlignment="1">
      <alignment horizontal="left" vertical="center"/>
    </xf>
    <xf numFmtId="0" fontId="37" fillId="0" borderId="8" xfId="4" applyFont="1" applyBorder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188" fontId="10" fillId="0" borderId="18" xfId="2" applyNumberFormat="1" applyFont="1" applyBorder="1" applyAlignment="1">
      <alignment horizontal="center" vertical="center"/>
    </xf>
    <xf numFmtId="188" fontId="10" fillId="0" borderId="21" xfId="2" applyNumberFormat="1" applyFont="1" applyBorder="1" applyAlignment="1">
      <alignment horizontal="center" vertical="center"/>
    </xf>
    <xf numFmtId="187" fontId="37" fillId="0" borderId="1" xfId="1" applyFont="1" applyBorder="1" applyAlignment="1">
      <alignment horizontal="center" vertical="center"/>
    </xf>
    <xf numFmtId="187" fontId="37" fillId="0" borderId="3" xfId="1" applyFont="1" applyBorder="1" applyAlignment="1">
      <alignment horizontal="center" vertical="center"/>
    </xf>
    <xf numFmtId="0" fontId="37" fillId="0" borderId="9" xfId="4" applyFont="1" applyBorder="1" applyAlignment="1">
      <alignment horizontal="left" vertical="center"/>
    </xf>
    <xf numFmtId="0" fontId="37" fillId="0" borderId="1" xfId="4" applyFont="1" applyBorder="1" applyAlignment="1">
      <alignment horizontal="left" vertical="center"/>
    </xf>
    <xf numFmtId="0" fontId="37" fillId="0" borderId="2" xfId="4" applyFont="1" applyBorder="1" applyAlignment="1">
      <alignment horizontal="left" vertical="center"/>
    </xf>
    <xf numFmtId="0" fontId="37" fillId="0" borderId="3" xfId="4" applyFont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 shrinkToFit="1"/>
    </xf>
    <xf numFmtId="0" fontId="37" fillId="0" borderId="20" xfId="0" applyFont="1" applyFill="1" applyBorder="1" applyAlignment="1">
      <alignment horizontal="left" vertical="center" shrinkToFit="1"/>
    </xf>
    <xf numFmtId="0" fontId="37" fillId="0" borderId="21" xfId="0" applyFont="1" applyFill="1" applyBorder="1" applyAlignment="1">
      <alignment horizontal="left" vertical="center" shrinkToFit="1"/>
    </xf>
    <xf numFmtId="43" fontId="37" fillId="0" borderId="9" xfId="2" applyNumberFormat="1" applyFont="1" applyBorder="1" applyAlignment="1">
      <alignment horizontal="left" vertical="center"/>
    </xf>
    <xf numFmtId="188" fontId="37" fillId="0" borderId="9" xfId="2" applyNumberFormat="1" applyFont="1" applyBorder="1" applyAlignment="1">
      <alignment horizontal="left" vertical="center"/>
    </xf>
    <xf numFmtId="43" fontId="37" fillId="0" borderId="4" xfId="2" applyNumberFormat="1" applyFont="1" applyBorder="1" applyAlignment="1">
      <alignment horizontal="center" vertical="center"/>
    </xf>
    <xf numFmtId="43" fontId="37" fillId="0" borderId="5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0" fontId="41" fillId="0" borderId="31" xfId="0" applyFont="1" applyFill="1" applyBorder="1" applyAlignment="1" applyProtection="1">
      <alignment horizontal="right" vertical="top" wrapText="1"/>
    </xf>
    <xf numFmtId="0" fontId="38" fillId="0" borderId="31" xfId="0" applyFont="1" applyFill="1" applyBorder="1" applyAlignment="1">
      <alignment vertical="top" wrapText="1"/>
    </xf>
    <xf numFmtId="0" fontId="38" fillId="0" borderId="31" xfId="0" applyFont="1" applyFill="1" applyBorder="1" applyAlignment="1" applyProtection="1">
      <alignment horizontal="right" vertical="top" wrapText="1"/>
    </xf>
    <xf numFmtId="0" fontId="38" fillId="0" borderId="31" xfId="0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vertical="top" wrapText="1"/>
    </xf>
    <xf numFmtId="0" fontId="38" fillId="2" borderId="31" xfId="0" applyFont="1" applyFill="1" applyBorder="1" applyAlignment="1">
      <alignment horizontal="center" vertical="center" wrapText="1"/>
    </xf>
    <xf numFmtId="0" fontId="38" fillId="2" borderId="31" xfId="0" applyFont="1" applyFill="1" applyBorder="1" applyAlignment="1">
      <alignment horizontal="right" vertical="center" wrapText="1"/>
    </xf>
    <xf numFmtId="0" fontId="38" fillId="2" borderId="31" xfId="0" applyFont="1" applyFill="1" applyBorder="1" applyAlignment="1">
      <alignment horizontal="left" vertical="center" wrapText="1"/>
    </xf>
    <xf numFmtId="0" fontId="38" fillId="0" borderId="31" xfId="0" applyFont="1" applyFill="1" applyBorder="1" applyAlignment="1">
      <alignment horizontal="right" vertical="top" wrapText="1"/>
    </xf>
    <xf numFmtId="0" fontId="33" fillId="0" borderId="31" xfId="0" applyFont="1" applyFill="1" applyBorder="1" applyAlignment="1" applyProtection="1">
      <alignment horizontal="right" vertical="top" wrapText="1"/>
    </xf>
    <xf numFmtId="0" fontId="30" fillId="0" borderId="31" xfId="0" applyFont="1" applyFill="1" applyBorder="1" applyAlignment="1" applyProtection="1">
      <alignment horizontal="right" vertical="top" wrapText="1"/>
    </xf>
    <xf numFmtId="0" fontId="31" fillId="0" borderId="31" xfId="0" applyFont="1" applyFill="1" applyBorder="1" applyAlignment="1" applyProtection="1">
      <alignment horizontal="right" vertical="top" wrapText="1"/>
    </xf>
    <xf numFmtId="0" fontId="30" fillId="0" borderId="31" xfId="0" applyFont="1" applyFill="1" applyBorder="1" applyAlignment="1">
      <alignment vertical="top" wrapText="1"/>
    </xf>
    <xf numFmtId="0" fontId="31" fillId="0" borderId="31" xfId="0" applyFont="1" applyFill="1" applyBorder="1" applyAlignment="1">
      <alignment horizontal="right" vertical="center" wrapText="1"/>
    </xf>
    <xf numFmtId="0" fontId="32" fillId="0" borderId="31" xfId="0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34" fillId="0" borderId="31" xfId="0" applyFont="1" applyFill="1" applyBorder="1" applyAlignment="1">
      <alignment horizontal="right" vertical="center" wrapText="1"/>
    </xf>
    <xf numFmtId="0" fontId="35" fillId="0" borderId="31" xfId="0" applyFont="1" applyFill="1" applyBorder="1" applyAlignment="1" applyProtection="1">
      <alignment horizontal="right" vertical="top" wrapText="1"/>
    </xf>
    <xf numFmtId="0" fontId="34" fillId="0" borderId="31" xfId="0" applyFont="1" applyFill="1" applyBorder="1" applyAlignment="1">
      <alignment horizontal="right" vertical="top" wrapText="1"/>
    </xf>
    <xf numFmtId="0" fontId="34" fillId="0" borderId="31" xfId="0" applyFont="1" applyFill="1" applyBorder="1" applyAlignment="1" applyProtection="1">
      <alignment horizontal="right" vertical="top" wrapText="1"/>
    </xf>
    <xf numFmtId="0" fontId="29" fillId="2" borderId="29" xfId="0" applyFont="1" applyFill="1" applyBorder="1" applyAlignment="1">
      <alignment vertical="top" wrapText="1"/>
    </xf>
    <xf numFmtId="0" fontId="29" fillId="2" borderId="33" xfId="0" applyFont="1" applyFill="1" applyBorder="1" applyAlignment="1">
      <alignment vertical="top" wrapText="1"/>
    </xf>
    <xf numFmtId="0" fontId="29" fillId="2" borderId="30" xfId="0" applyFont="1" applyFill="1" applyBorder="1" applyAlignment="1">
      <alignment vertical="top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top" wrapText="1"/>
    </xf>
    <xf numFmtId="0" fontId="29" fillId="2" borderId="32" xfId="0" applyFont="1" applyFill="1" applyBorder="1" applyAlignment="1">
      <alignment vertical="top" wrapText="1"/>
    </xf>
    <xf numFmtId="0" fontId="30" fillId="2" borderId="31" xfId="0" applyFont="1" applyFill="1" applyBorder="1" applyAlignment="1">
      <alignment horizontal="right" vertical="center" wrapText="1"/>
    </xf>
    <xf numFmtId="0" fontId="30" fillId="2" borderId="31" xfId="0" applyFont="1" applyFill="1" applyBorder="1" applyAlignment="1">
      <alignment horizontal="left" vertical="center" wrapText="1"/>
    </xf>
  </cellXfs>
  <cellStyles count="6">
    <cellStyle name="Comma" xfId="1" builtinId="3"/>
    <cellStyle name="Normal" xfId="0" builtinId="0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9</xdr:row>
      <xdr:rowOff>19050</xdr:rowOff>
    </xdr:from>
    <xdr:to>
      <xdr:col>7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9525</xdr:rowOff>
    </xdr:from>
    <xdr:to>
      <xdr:col>7</xdr:col>
      <xdr:colOff>0</xdr:colOff>
      <xdr:row>79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47</xdr:row>
      <xdr:rowOff>9525</xdr:rowOff>
    </xdr:from>
    <xdr:to>
      <xdr:col>12</xdr:col>
      <xdr:colOff>9525</xdr:colOff>
      <xdr:row>79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819150</xdr:colOff>
      <xdr:row>80</xdr:row>
      <xdr:rowOff>0</xdr:rowOff>
    </xdr:from>
    <xdr:to>
      <xdr:col>9</xdr:col>
      <xdr:colOff>685800</xdr:colOff>
      <xdr:row>80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5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4" name="Line 17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65" name="Line 18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6" name="Line 19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67" name="Line 20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68" name="Line 21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69" name="Line 25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70" name="Line 26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1" name="Line 27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72" name="Line 28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73" name="Line 29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4" name="Line 33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75" name="Line 34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77" name="Line 36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78" name="Line 37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7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8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8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8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8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9525</xdr:colOff>
      <xdr:row>85</xdr:row>
      <xdr:rowOff>0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85</xdr:row>
      <xdr:rowOff>0</xdr:rowOff>
    </xdr:from>
    <xdr:to>
      <xdr:col>7</xdr:col>
      <xdr:colOff>0</xdr:colOff>
      <xdr:row>85</xdr:row>
      <xdr:rowOff>0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85</xdr:row>
      <xdr:rowOff>0</xdr:rowOff>
    </xdr:from>
    <xdr:to>
      <xdr:col>12</xdr:col>
      <xdr:colOff>9525</xdr:colOff>
      <xdr:row>85</xdr:row>
      <xdr:rowOff>0</xdr:rowOff>
    </xdr:to>
    <xdr:sp macro="" textlink="">
      <xdr:nvSpPr>
        <xdr:cNvPr id="9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85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9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904875</xdr:colOff>
      <xdr:row>9</xdr:row>
      <xdr:rowOff>19050</xdr:rowOff>
    </xdr:from>
    <xdr:to>
      <xdr:col>7</xdr:col>
      <xdr:colOff>0</xdr:colOff>
      <xdr:row>9</xdr:row>
      <xdr:rowOff>38100</xdr:rowOff>
    </xdr:to>
    <xdr:sp macro="" textlink="">
      <xdr:nvSpPr>
        <xdr:cNvPr id="94" name="Line 1"/>
        <xdr:cNvSpPr>
          <a:spLocks noChangeShapeType="1"/>
        </xdr:cNvSpPr>
      </xdr:nvSpPr>
      <xdr:spPr bwMode="auto">
        <a:xfrm flipH="1" flipV="1">
          <a:off x="2295525" y="25336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9525</xdr:colOff>
      <xdr:row>43</xdr:row>
      <xdr:rowOff>295275</xdr:rowOff>
    </xdr:to>
    <xdr:sp macro="" textlink="">
      <xdr:nvSpPr>
        <xdr:cNvPr id="95" name="Line 2"/>
        <xdr:cNvSpPr>
          <a:spLocks noChangeShapeType="1"/>
        </xdr:cNvSpPr>
      </xdr:nvSpPr>
      <xdr:spPr bwMode="auto">
        <a:xfrm>
          <a:off x="2305050" y="2524125"/>
          <a:ext cx="9525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47</xdr:row>
      <xdr:rowOff>9525</xdr:rowOff>
    </xdr:from>
    <xdr:to>
      <xdr:col>7</xdr:col>
      <xdr:colOff>0</xdr:colOff>
      <xdr:row>79</xdr:row>
      <xdr:rowOff>247650</xdr:rowOff>
    </xdr:to>
    <xdr:sp macro="" textlink="">
      <xdr:nvSpPr>
        <xdr:cNvPr id="96" name="Line 3"/>
        <xdr:cNvSpPr>
          <a:spLocks noChangeShapeType="1"/>
        </xdr:cNvSpPr>
      </xdr:nvSpPr>
      <xdr:spPr bwMode="auto">
        <a:xfrm>
          <a:off x="2305050" y="11172825"/>
          <a:ext cx="0" cy="824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9525</xdr:colOff>
      <xdr:row>47</xdr:row>
      <xdr:rowOff>9525</xdr:rowOff>
    </xdr:from>
    <xdr:to>
      <xdr:col>12</xdr:col>
      <xdr:colOff>9525</xdr:colOff>
      <xdr:row>79</xdr:row>
      <xdr:rowOff>200025</xdr:rowOff>
    </xdr:to>
    <xdr:sp macro="" textlink="">
      <xdr:nvSpPr>
        <xdr:cNvPr id="97" name="Line 4"/>
        <xdr:cNvSpPr>
          <a:spLocks noChangeShapeType="1"/>
        </xdr:cNvSpPr>
      </xdr:nvSpPr>
      <xdr:spPr bwMode="auto">
        <a:xfrm>
          <a:off x="6162675" y="11172825"/>
          <a:ext cx="0" cy="823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6</xdr:row>
      <xdr:rowOff>9525</xdr:rowOff>
    </xdr:from>
    <xdr:to>
      <xdr:col>12</xdr:col>
      <xdr:colOff>0</xdr:colOff>
      <xdr:row>44</xdr:row>
      <xdr:rowOff>0</xdr:rowOff>
    </xdr:to>
    <xdr:sp macro="" textlink="">
      <xdr:nvSpPr>
        <xdr:cNvPr id="98" name="Line 5"/>
        <xdr:cNvSpPr>
          <a:spLocks noChangeShapeType="1"/>
        </xdr:cNvSpPr>
      </xdr:nvSpPr>
      <xdr:spPr bwMode="auto">
        <a:xfrm>
          <a:off x="6153150" y="1733550"/>
          <a:ext cx="0" cy="880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6"/>
  <sheetViews>
    <sheetView topLeftCell="A25" zoomScale="140" zoomScaleNormal="140" workbookViewId="0">
      <selection activeCell="J29" sqref="J29"/>
    </sheetView>
  </sheetViews>
  <sheetFormatPr defaultColWidth="9.140625" defaultRowHeight="19.5" customHeight="1" x14ac:dyDescent="0.2"/>
  <cols>
    <col min="1" max="1" width="10.7109375" style="64" customWidth="1"/>
    <col min="2" max="2" width="3.28515625" style="73" customWidth="1"/>
    <col min="3" max="3" width="6.7109375" style="73" customWidth="1"/>
    <col min="4" max="4" width="3.28515625" style="73" customWidth="1"/>
    <col min="5" max="5" width="10.42578125" style="73" customWidth="1"/>
    <col min="6" max="6" width="3.28515625" style="73" customWidth="1"/>
    <col min="7" max="7" width="10.140625" style="32" customWidth="1"/>
    <col min="8" max="8" width="3" style="32" customWidth="1"/>
    <col min="9" max="9" width="3.28515625" style="32" customWidth="1"/>
    <col min="10" max="10" width="27.7109375" style="32" customWidth="1"/>
    <col min="11" max="11" width="6.42578125" style="48" customWidth="1"/>
    <col min="12" max="12" width="9.85546875" style="32" customWidth="1"/>
    <col min="13" max="13" width="3" style="32" customWidth="1"/>
    <col min="14" max="14" width="14.28515625" style="32" customWidth="1"/>
    <col min="15" max="16" width="13.5703125" style="32" bestFit="1" customWidth="1"/>
    <col min="17" max="17" width="12.42578125" style="32" bestFit="1" customWidth="1"/>
    <col min="18" max="16384" width="9.140625" style="32"/>
  </cols>
  <sheetData>
    <row r="2" spans="1:16" ht="23.1" customHeight="1" x14ac:dyDescent="0.2">
      <c r="A2" s="325" t="s">
        <v>81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6" ht="23.1" customHeight="1" x14ac:dyDescent="0.2">
      <c r="A3" s="325" t="s">
        <v>80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</row>
    <row r="4" spans="1:16" ht="23.1" customHeight="1" x14ac:dyDescent="0.2">
      <c r="A4" s="326" t="s">
        <v>268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</row>
    <row r="5" spans="1:16" ht="23.1" customHeight="1" x14ac:dyDescent="0.2">
      <c r="A5" s="325" t="s">
        <v>79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</row>
    <row r="6" spans="1:16" ht="26.45" customHeight="1" thickBot="1" x14ac:dyDescent="0.25">
      <c r="A6" s="327" t="s">
        <v>515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</row>
    <row r="7" spans="1:16" ht="21" thickTop="1" x14ac:dyDescent="0.2">
      <c r="A7" s="328" t="s">
        <v>71</v>
      </c>
      <c r="B7" s="329"/>
      <c r="C7" s="329"/>
      <c r="D7" s="329"/>
      <c r="E7" s="329"/>
      <c r="F7" s="329"/>
      <c r="G7" s="329"/>
      <c r="H7" s="330"/>
      <c r="I7" s="331" t="s">
        <v>70</v>
      </c>
      <c r="J7" s="332"/>
      <c r="K7" s="335" t="s">
        <v>2</v>
      </c>
      <c r="L7" s="337" t="s">
        <v>69</v>
      </c>
      <c r="M7" s="338"/>
    </row>
    <row r="8" spans="1:16" ht="20.25" x14ac:dyDescent="0.2">
      <c r="A8" s="339" t="s">
        <v>68</v>
      </c>
      <c r="B8" s="306"/>
      <c r="C8" s="303" t="s">
        <v>298</v>
      </c>
      <c r="D8" s="304"/>
      <c r="E8" s="305" t="s">
        <v>54</v>
      </c>
      <c r="F8" s="306"/>
      <c r="G8" s="176" t="s">
        <v>67</v>
      </c>
      <c r="H8" s="176"/>
      <c r="I8" s="288"/>
      <c r="J8" s="289"/>
      <c r="K8" s="293"/>
      <c r="L8" s="279" t="s">
        <v>67</v>
      </c>
      <c r="M8" s="280"/>
    </row>
    <row r="9" spans="1:16" ht="21" thickBot="1" x14ac:dyDescent="0.25">
      <c r="A9" s="344" t="s">
        <v>26</v>
      </c>
      <c r="B9" s="310"/>
      <c r="C9" s="307" t="s">
        <v>299</v>
      </c>
      <c r="D9" s="308"/>
      <c r="E9" s="309" t="s">
        <v>26</v>
      </c>
      <c r="F9" s="310"/>
      <c r="G9" s="33" t="s">
        <v>26</v>
      </c>
      <c r="H9" s="33"/>
      <c r="I9" s="333"/>
      <c r="J9" s="334"/>
      <c r="K9" s="336"/>
      <c r="L9" s="345" t="s">
        <v>26</v>
      </c>
      <c r="M9" s="346"/>
    </row>
    <row r="10" spans="1:16" ht="24" customHeight="1" thickTop="1" x14ac:dyDescent="0.2">
      <c r="A10" s="60"/>
      <c r="B10" s="65"/>
      <c r="C10" s="188"/>
      <c r="D10" s="188"/>
      <c r="E10" s="188"/>
      <c r="F10" s="188"/>
      <c r="G10" s="321">
        <v>29085189.52</v>
      </c>
      <c r="H10" s="322"/>
      <c r="I10" s="347" t="s">
        <v>55</v>
      </c>
      <c r="J10" s="348"/>
      <c r="K10" s="34"/>
      <c r="L10" s="276">
        <v>37660223.899999999</v>
      </c>
      <c r="M10" s="277"/>
    </row>
    <row r="11" spans="1:16" ht="24.95" customHeight="1" x14ac:dyDescent="0.2">
      <c r="A11" s="60"/>
      <c r="B11" s="66"/>
      <c r="C11" s="70"/>
      <c r="D11" s="66"/>
      <c r="E11" s="70"/>
      <c r="F11" s="66"/>
      <c r="G11" s="176"/>
      <c r="H11" s="35"/>
      <c r="I11" s="349" t="s">
        <v>78</v>
      </c>
      <c r="J11" s="350"/>
      <c r="K11" s="36"/>
      <c r="L11" s="276"/>
      <c r="M11" s="277"/>
    </row>
    <row r="12" spans="1:16" ht="24.95" customHeight="1" x14ac:dyDescent="0.2">
      <c r="A12" s="60">
        <v>241300</v>
      </c>
      <c r="B12" s="36" t="s">
        <v>5</v>
      </c>
      <c r="C12" s="189"/>
      <c r="D12" s="189"/>
      <c r="E12" s="60">
        <v>241300</v>
      </c>
      <c r="F12" s="36" t="s">
        <v>5</v>
      </c>
      <c r="G12" s="276">
        <f>2706.88+4963.21-938.39+23415.58+58851.65+39589.76+17374.12+6303.68+3173+2476.55</f>
        <v>157916.03999999998</v>
      </c>
      <c r="H12" s="277"/>
      <c r="I12" s="313" t="s">
        <v>124</v>
      </c>
      <c r="J12" s="314"/>
      <c r="K12" s="36" t="s">
        <v>112</v>
      </c>
      <c r="L12" s="276">
        <v>2476.5500000000002</v>
      </c>
      <c r="M12" s="277"/>
      <c r="N12" s="38"/>
      <c r="O12" s="38"/>
      <c r="P12" s="74"/>
    </row>
    <row r="13" spans="1:16" ht="24.95" customHeight="1" x14ac:dyDescent="0.2">
      <c r="A13" s="60">
        <v>52200</v>
      </c>
      <c r="B13" s="36" t="s">
        <v>5</v>
      </c>
      <c r="C13" s="189"/>
      <c r="D13" s="189"/>
      <c r="E13" s="60">
        <v>52200</v>
      </c>
      <c r="F13" s="36" t="s">
        <v>5</v>
      </c>
      <c r="G13" s="276">
        <f>50+610+900+142+130+658-510+26408+5070+1440</f>
        <v>34898</v>
      </c>
      <c r="H13" s="277"/>
      <c r="I13" s="323" t="s">
        <v>123</v>
      </c>
      <c r="J13" s="324"/>
      <c r="K13" s="36" t="s">
        <v>113</v>
      </c>
      <c r="L13" s="276">
        <v>0</v>
      </c>
      <c r="M13" s="277"/>
      <c r="N13" s="38"/>
      <c r="O13" s="38"/>
    </row>
    <row r="14" spans="1:16" ht="24.95" customHeight="1" x14ac:dyDescent="0.2">
      <c r="A14" s="60">
        <v>226500</v>
      </c>
      <c r="B14" s="36" t="s">
        <v>5</v>
      </c>
      <c r="C14" s="189"/>
      <c r="D14" s="189"/>
      <c r="E14" s="60">
        <v>226500</v>
      </c>
      <c r="F14" s="36" t="s">
        <v>5</v>
      </c>
      <c r="G14" s="276">
        <f>15617.09+20714.83+306432.97+10865.04+15228.88+3222.71</f>
        <v>372081.51999999996</v>
      </c>
      <c r="H14" s="277"/>
      <c r="I14" s="313" t="s">
        <v>122</v>
      </c>
      <c r="J14" s="314"/>
      <c r="K14" s="36" t="s">
        <v>114</v>
      </c>
      <c r="L14" s="276">
        <v>3222.71</v>
      </c>
      <c r="M14" s="277"/>
      <c r="N14" s="38"/>
      <c r="O14" s="38"/>
    </row>
    <row r="15" spans="1:16" ht="24.95" customHeight="1" x14ac:dyDescent="0.2">
      <c r="A15" s="60">
        <v>716000</v>
      </c>
      <c r="B15" s="36" t="s">
        <v>5</v>
      </c>
      <c r="C15" s="189"/>
      <c r="D15" s="189"/>
      <c r="E15" s="60">
        <v>716000</v>
      </c>
      <c r="F15" s="36" t="s">
        <v>5</v>
      </c>
      <c r="G15" s="276">
        <f>44225+47900+50980+56340+56415+53235+68890+66500+49720+79805</f>
        <v>574010</v>
      </c>
      <c r="H15" s="277"/>
      <c r="I15" s="323" t="s">
        <v>121</v>
      </c>
      <c r="J15" s="324"/>
      <c r="K15" s="36" t="s">
        <v>115</v>
      </c>
      <c r="L15" s="276">
        <v>79805</v>
      </c>
      <c r="M15" s="277"/>
      <c r="N15" s="38"/>
      <c r="O15" s="38"/>
    </row>
    <row r="16" spans="1:16" ht="24.95" customHeight="1" x14ac:dyDescent="0.2">
      <c r="A16" s="60">
        <v>100000</v>
      </c>
      <c r="B16" s="36" t="s">
        <v>5</v>
      </c>
      <c r="C16" s="189"/>
      <c r="D16" s="189"/>
      <c r="E16" s="60">
        <v>100000</v>
      </c>
      <c r="F16" s="36" t="s">
        <v>5</v>
      </c>
      <c r="G16" s="276">
        <f>8000+30500+25000+27000+5750+6450+4500+28100+500+500</f>
        <v>136300</v>
      </c>
      <c r="H16" s="277"/>
      <c r="I16" s="313" t="s">
        <v>120</v>
      </c>
      <c r="J16" s="314"/>
      <c r="K16" s="36" t="s">
        <v>116</v>
      </c>
      <c r="L16" s="276">
        <v>500</v>
      </c>
      <c r="M16" s="277"/>
      <c r="N16" s="38"/>
      <c r="O16" s="38"/>
    </row>
    <row r="17" spans="1:15" ht="24.95" customHeight="1" x14ac:dyDescent="0.2">
      <c r="A17" s="60">
        <v>14891700</v>
      </c>
      <c r="B17" s="36" t="s">
        <v>5</v>
      </c>
      <c r="C17" s="189"/>
      <c r="D17" s="189"/>
      <c r="E17" s="60">
        <v>14891700</v>
      </c>
      <c r="F17" s="36" t="s">
        <v>5</v>
      </c>
      <c r="G17" s="276">
        <f>1403238.26+1528344.32+509585.93+1448527.29+1329128.02+1872449.96+510+813828.07+2069724.63+1655587.12+813413.22</f>
        <v>13444336.820000002</v>
      </c>
      <c r="H17" s="277"/>
      <c r="I17" s="313" t="s">
        <v>119</v>
      </c>
      <c r="J17" s="314"/>
      <c r="K17" s="36" t="s">
        <v>117</v>
      </c>
      <c r="L17" s="276">
        <v>813413.22</v>
      </c>
      <c r="M17" s="277"/>
      <c r="N17" s="38"/>
      <c r="O17" s="38"/>
    </row>
    <row r="18" spans="1:15" ht="24.95" customHeight="1" x14ac:dyDescent="0.2">
      <c r="A18" s="60">
        <v>13644000</v>
      </c>
      <c r="B18" s="36" t="s">
        <v>5</v>
      </c>
      <c r="C18" s="189"/>
      <c r="D18" s="189"/>
      <c r="E18" s="60">
        <v>13644000</v>
      </c>
      <c r="F18" s="36" t="s">
        <v>5</v>
      </c>
      <c r="G18" s="274">
        <f>1414095+5758537+2439204+1384095+1392061</f>
        <v>12387992</v>
      </c>
      <c r="H18" s="275"/>
      <c r="I18" s="313" t="s">
        <v>118</v>
      </c>
      <c r="J18" s="314"/>
      <c r="K18" s="36" t="s">
        <v>378</v>
      </c>
      <c r="L18" s="274">
        <f>1380061+12000</f>
        <v>1392061</v>
      </c>
      <c r="M18" s="275"/>
      <c r="N18" s="38"/>
      <c r="O18" s="38"/>
    </row>
    <row r="19" spans="1:15" ht="24" customHeight="1" thickBot="1" x14ac:dyDescent="0.25">
      <c r="A19" s="61">
        <f>SUM(A12:A18)</f>
        <v>29871700</v>
      </c>
      <c r="B19" s="67" t="s">
        <v>5</v>
      </c>
      <c r="C19" s="190"/>
      <c r="D19" s="190"/>
      <c r="E19" s="61">
        <f>SUM(E12:E18)</f>
        <v>29871700</v>
      </c>
      <c r="F19" s="67" t="s">
        <v>5</v>
      </c>
      <c r="G19" s="270">
        <f>SUM(G12:G18)</f>
        <v>27107534.380000003</v>
      </c>
      <c r="H19" s="271"/>
      <c r="I19" s="313"/>
      <c r="J19" s="314"/>
      <c r="K19" s="36"/>
      <c r="L19" s="270">
        <f>SUM(L12:L18)</f>
        <v>2291478.48</v>
      </c>
      <c r="M19" s="271"/>
      <c r="N19" s="38"/>
      <c r="O19" s="38"/>
    </row>
    <row r="20" spans="1:15" ht="24" hidden="1" customHeight="1" x14ac:dyDescent="0.2">
      <c r="A20" s="62"/>
      <c r="B20" s="68"/>
      <c r="C20" s="187"/>
      <c r="D20" s="187"/>
      <c r="E20" s="187"/>
      <c r="F20" s="187"/>
      <c r="G20" s="321">
        <v>0</v>
      </c>
      <c r="H20" s="322"/>
      <c r="I20" s="313" t="s">
        <v>77</v>
      </c>
      <c r="J20" s="314"/>
      <c r="K20" s="36" t="s">
        <v>76</v>
      </c>
      <c r="L20" s="276" t="s">
        <v>5</v>
      </c>
      <c r="M20" s="277"/>
      <c r="N20" s="38"/>
      <c r="O20" s="38"/>
    </row>
    <row r="21" spans="1:15" ht="24" customHeight="1" thickTop="1" x14ac:dyDescent="0.2">
      <c r="A21" s="62"/>
      <c r="B21" s="68"/>
      <c r="C21" s="187"/>
      <c r="D21" s="187"/>
      <c r="E21" s="193"/>
      <c r="F21" s="194"/>
      <c r="G21" s="276">
        <f>1075346</f>
        <v>1075346</v>
      </c>
      <c r="H21" s="277"/>
      <c r="I21" s="288" t="s">
        <v>274</v>
      </c>
      <c r="J21" s="289"/>
      <c r="K21" s="36" t="s">
        <v>276</v>
      </c>
      <c r="L21" s="276">
        <v>0</v>
      </c>
      <c r="M21" s="277"/>
      <c r="N21" s="38"/>
      <c r="O21" s="38"/>
    </row>
    <row r="22" spans="1:15" ht="24.95" customHeight="1" x14ac:dyDescent="0.2">
      <c r="A22" s="62"/>
      <c r="B22" s="69"/>
      <c r="C22" s="70"/>
      <c r="D22" s="70"/>
      <c r="E22" s="191"/>
      <c r="F22" s="69"/>
      <c r="G22" s="276">
        <f>2419815+1310400+3563915+1413050+1708515+649300+592974+589210</f>
        <v>12247179</v>
      </c>
      <c r="H22" s="277"/>
      <c r="I22" s="313" t="s">
        <v>273</v>
      </c>
      <c r="J22" s="314"/>
      <c r="K22" s="36" t="s">
        <v>275</v>
      </c>
      <c r="L22" s="276">
        <f>601210-12000</f>
        <v>589210</v>
      </c>
      <c r="M22" s="277"/>
      <c r="N22" s="38"/>
      <c r="O22" s="38"/>
    </row>
    <row r="23" spans="1:15" ht="20.25" hidden="1" customHeight="1" x14ac:dyDescent="0.2">
      <c r="A23" s="62"/>
      <c r="B23" s="69"/>
      <c r="C23" s="70"/>
      <c r="D23" s="70"/>
      <c r="E23" s="191"/>
      <c r="F23" s="69"/>
      <c r="G23" s="276"/>
      <c r="H23" s="277"/>
      <c r="I23" s="177" t="s">
        <v>154</v>
      </c>
      <c r="J23" s="178"/>
      <c r="K23" s="36"/>
      <c r="L23" s="276"/>
      <c r="M23" s="277"/>
      <c r="N23" s="38"/>
      <c r="O23" s="38"/>
    </row>
    <row r="24" spans="1:15" ht="20.25" x14ac:dyDescent="0.2">
      <c r="A24" s="62"/>
      <c r="B24" s="69"/>
      <c r="C24" s="70"/>
      <c r="D24" s="70"/>
      <c r="E24" s="191"/>
      <c r="F24" s="69"/>
      <c r="G24" s="276">
        <f>141612.28+13476.96+11264.11+19419.11+79943.72+22108.63+47865.83+52688.68+74781.35+14545.2</f>
        <v>477705.86999999994</v>
      </c>
      <c r="H24" s="277"/>
      <c r="I24" s="313" t="s">
        <v>64</v>
      </c>
      <c r="J24" s="314"/>
      <c r="K24" s="36" t="s">
        <v>139</v>
      </c>
      <c r="L24" s="276">
        <f>'หมายเหตุ 2'!D12</f>
        <v>14545.2</v>
      </c>
      <c r="M24" s="277"/>
      <c r="N24" s="38"/>
      <c r="O24" s="38"/>
    </row>
    <row r="25" spans="1:15" ht="21" x14ac:dyDescent="0.45">
      <c r="A25" s="62"/>
      <c r="B25" s="69"/>
      <c r="C25" s="70"/>
      <c r="D25" s="70"/>
      <c r="E25" s="191"/>
      <c r="F25" s="69"/>
      <c r="G25" s="276">
        <f>953.19+488.61+83.66+8885.15+10143.51+7967.28+2753.66+2188.51+815.24+889.11</f>
        <v>35167.919999999998</v>
      </c>
      <c r="H25" s="277"/>
      <c r="I25" s="101" t="s">
        <v>249</v>
      </c>
      <c r="J25" s="178"/>
      <c r="K25" s="36" t="s">
        <v>250</v>
      </c>
      <c r="L25" s="276">
        <v>889.11</v>
      </c>
      <c r="M25" s="277"/>
      <c r="N25" s="38"/>
      <c r="O25" s="38"/>
    </row>
    <row r="26" spans="1:15" ht="24.95" customHeight="1" x14ac:dyDescent="0.45">
      <c r="A26" s="75"/>
      <c r="B26" s="69"/>
      <c r="C26" s="70"/>
      <c r="D26" s="70"/>
      <c r="E26" s="191"/>
      <c r="F26" s="69"/>
      <c r="G26" s="276">
        <v>0</v>
      </c>
      <c r="H26" s="277"/>
      <c r="I26" s="101" t="s">
        <v>252</v>
      </c>
      <c r="J26" s="68"/>
      <c r="K26" s="36" t="s">
        <v>251</v>
      </c>
      <c r="L26" s="276">
        <v>0</v>
      </c>
      <c r="M26" s="277"/>
      <c r="N26" s="38"/>
      <c r="O26" s="38"/>
    </row>
    <row r="27" spans="1:15" ht="20.25" hidden="1" customHeight="1" x14ac:dyDescent="0.2">
      <c r="A27" s="75"/>
      <c r="B27" s="69"/>
      <c r="C27" s="70"/>
      <c r="D27" s="70"/>
      <c r="E27" s="191"/>
      <c r="F27" s="69"/>
      <c r="G27" s="276"/>
      <c r="H27" s="277"/>
      <c r="I27" s="313"/>
      <c r="J27" s="314"/>
      <c r="K27" s="36"/>
      <c r="L27" s="276"/>
      <c r="M27" s="277"/>
      <c r="N27" s="38">
        <f>G27+L27</f>
        <v>0</v>
      </c>
      <c r="O27" s="38" t="e">
        <v>#VALUE!</v>
      </c>
    </row>
    <row r="28" spans="1:15" ht="21" x14ac:dyDescent="0.45">
      <c r="A28" s="75"/>
      <c r="B28" s="69"/>
      <c r="C28" s="70"/>
      <c r="D28" s="70"/>
      <c r="E28" s="191"/>
      <c r="F28" s="69"/>
      <c r="G28" s="276">
        <f>10300+3115+3095+1010+1145+285+1110+1190+385+425</f>
        <v>22060</v>
      </c>
      <c r="H28" s="277"/>
      <c r="I28" s="101" t="s">
        <v>253</v>
      </c>
      <c r="J28" s="68"/>
      <c r="K28" s="36" t="s">
        <v>254</v>
      </c>
      <c r="L28" s="276">
        <v>425</v>
      </c>
      <c r="M28" s="277"/>
      <c r="N28" s="38"/>
      <c r="O28" s="38"/>
    </row>
    <row r="29" spans="1:15" ht="21" x14ac:dyDescent="0.45">
      <c r="A29" s="75"/>
      <c r="B29" s="69"/>
      <c r="C29" s="70"/>
      <c r="D29" s="70"/>
      <c r="E29" s="191"/>
      <c r="F29" s="69"/>
      <c r="G29" s="276">
        <f>0.1+500</f>
        <v>500.1</v>
      </c>
      <c r="H29" s="277"/>
      <c r="I29" s="102" t="s">
        <v>14</v>
      </c>
      <c r="J29" s="178"/>
      <c r="K29" s="36" t="s">
        <v>255</v>
      </c>
      <c r="L29" s="276">
        <v>500</v>
      </c>
      <c r="M29" s="277"/>
      <c r="N29" s="38"/>
      <c r="O29" s="38"/>
    </row>
    <row r="30" spans="1:15" ht="21" x14ac:dyDescent="0.2">
      <c r="A30" s="75"/>
      <c r="B30" s="69"/>
      <c r="C30" s="70"/>
      <c r="D30" s="70"/>
      <c r="E30" s="191"/>
      <c r="F30" s="69"/>
      <c r="G30" s="276">
        <f>124965+1302620-600+1376000+612000</f>
        <v>3414985</v>
      </c>
      <c r="H30" s="277"/>
      <c r="I30" s="103" t="s">
        <v>157</v>
      </c>
      <c r="J30" s="68"/>
      <c r="K30" s="36" t="s">
        <v>161</v>
      </c>
      <c r="L30" s="276">
        <v>0</v>
      </c>
      <c r="M30" s="277"/>
      <c r="N30" s="38"/>
      <c r="O30" s="38"/>
    </row>
    <row r="31" spans="1:15" ht="21" x14ac:dyDescent="0.2">
      <c r="A31" s="75"/>
      <c r="B31" s="69"/>
      <c r="C31" s="70"/>
      <c r="D31" s="70"/>
      <c r="E31" s="191"/>
      <c r="F31" s="69"/>
      <c r="G31" s="276">
        <f>6640+21076+6880+11400+165100</f>
        <v>211096</v>
      </c>
      <c r="H31" s="277"/>
      <c r="I31" s="103" t="s">
        <v>177</v>
      </c>
      <c r="J31" s="181"/>
      <c r="K31" s="36" t="s">
        <v>126</v>
      </c>
      <c r="L31" s="276">
        <f>19400+29600+36000+80100</f>
        <v>165100</v>
      </c>
      <c r="M31" s="277"/>
      <c r="N31" s="38"/>
      <c r="O31" s="38"/>
    </row>
    <row r="32" spans="1:15" ht="21" x14ac:dyDescent="0.2">
      <c r="A32" s="75"/>
      <c r="B32" s="69"/>
      <c r="C32" s="70"/>
      <c r="D32" s="70"/>
      <c r="E32" s="191"/>
      <c r="F32" s="69"/>
      <c r="G32" s="276">
        <v>0</v>
      </c>
      <c r="H32" s="277"/>
      <c r="I32" s="103"/>
      <c r="J32" s="178"/>
      <c r="K32" s="36"/>
      <c r="L32" s="276">
        <v>0</v>
      </c>
      <c r="M32" s="277"/>
      <c r="N32" s="38"/>
      <c r="O32" s="38"/>
    </row>
    <row r="33" spans="1:16" ht="20.25" x14ac:dyDescent="0.2">
      <c r="A33" s="75"/>
      <c r="B33" s="69"/>
      <c r="C33" s="70"/>
      <c r="D33" s="70"/>
      <c r="E33" s="191"/>
      <c r="F33" s="69"/>
      <c r="G33" s="174"/>
      <c r="H33" s="175"/>
      <c r="I33" s="177"/>
      <c r="J33" s="178"/>
      <c r="K33" s="36"/>
      <c r="L33" s="174"/>
      <c r="M33" s="175"/>
      <c r="N33" s="38"/>
      <c r="O33" s="38"/>
    </row>
    <row r="34" spans="1:16" ht="20.25" x14ac:dyDescent="0.2">
      <c r="A34" s="75"/>
      <c r="B34" s="69"/>
      <c r="C34" s="70"/>
      <c r="D34" s="70"/>
      <c r="E34" s="191"/>
      <c r="F34" s="69"/>
      <c r="G34" s="174"/>
      <c r="H34" s="175"/>
      <c r="I34" s="177"/>
      <c r="J34" s="178"/>
      <c r="K34" s="36"/>
      <c r="L34" s="174"/>
      <c r="M34" s="175"/>
      <c r="N34" s="38"/>
      <c r="O34" s="38"/>
    </row>
    <row r="35" spans="1:16" ht="20.25" x14ac:dyDescent="0.2">
      <c r="A35" s="75"/>
      <c r="B35" s="69"/>
      <c r="C35" s="70"/>
      <c r="D35" s="70"/>
      <c r="E35" s="191"/>
      <c r="F35" s="69"/>
      <c r="G35" s="276"/>
      <c r="H35" s="277"/>
      <c r="I35" s="177"/>
      <c r="J35" s="178"/>
      <c r="K35" s="36"/>
      <c r="L35" s="276"/>
      <c r="M35" s="277"/>
      <c r="N35" s="38"/>
      <c r="O35" s="38"/>
    </row>
    <row r="36" spans="1:16" ht="20.25" x14ac:dyDescent="0.2">
      <c r="A36" s="75"/>
      <c r="B36" s="69"/>
      <c r="C36" s="70"/>
      <c r="D36" s="70"/>
      <c r="E36" s="191"/>
      <c r="F36" s="69"/>
      <c r="G36" s="174"/>
      <c r="H36" s="175"/>
      <c r="I36" s="177"/>
      <c r="J36" s="178"/>
      <c r="K36" s="36"/>
      <c r="L36" s="174"/>
      <c r="M36" s="175"/>
      <c r="N36" s="38"/>
      <c r="O36" s="38"/>
    </row>
    <row r="37" spans="1:16" ht="24.95" hidden="1" customHeight="1" x14ac:dyDescent="0.2">
      <c r="A37" s="62"/>
      <c r="B37" s="69"/>
      <c r="C37" s="70"/>
      <c r="D37" s="70"/>
      <c r="E37" s="191"/>
      <c r="F37" s="69"/>
      <c r="G37" s="276"/>
      <c r="H37" s="277"/>
      <c r="I37" s="313" t="s">
        <v>73</v>
      </c>
      <c r="J37" s="314"/>
      <c r="K37" s="36" t="s">
        <v>126</v>
      </c>
      <c r="L37" s="276"/>
      <c r="M37" s="277"/>
      <c r="N37" s="38">
        <f t="shared" ref="N37:N42" si="0">G37+L37</f>
        <v>0</v>
      </c>
      <c r="O37" s="38" t="e">
        <v>#VALUE!</v>
      </c>
      <c r="P37" s="32">
        <v>123028</v>
      </c>
    </row>
    <row r="38" spans="1:16" s="56" customFormat="1" ht="24.95" hidden="1" customHeight="1" x14ac:dyDescent="0.2">
      <c r="A38" s="62"/>
      <c r="B38" s="69"/>
      <c r="C38" s="70"/>
      <c r="D38" s="70"/>
      <c r="E38" s="191"/>
      <c r="F38" s="69"/>
      <c r="G38" s="276"/>
      <c r="H38" s="277"/>
      <c r="I38" s="313" t="s">
        <v>74</v>
      </c>
      <c r="J38" s="314"/>
      <c r="K38" s="54">
        <v>110607</v>
      </c>
      <c r="L38" s="276"/>
      <c r="M38" s="277"/>
      <c r="N38" s="55">
        <f t="shared" si="0"/>
        <v>0</v>
      </c>
      <c r="O38" s="55" t="e">
        <v>#VALUE!</v>
      </c>
      <c r="P38" s="56">
        <v>6560</v>
      </c>
    </row>
    <row r="39" spans="1:16" ht="24.95" hidden="1" customHeight="1" x14ac:dyDescent="0.2">
      <c r="A39" s="62"/>
      <c r="B39" s="69"/>
      <c r="C39" s="70"/>
      <c r="D39" s="70"/>
      <c r="E39" s="191"/>
      <c r="F39" s="69"/>
      <c r="G39" s="276"/>
      <c r="H39" s="277"/>
      <c r="I39" s="313" t="s">
        <v>14</v>
      </c>
      <c r="J39" s="314"/>
      <c r="K39" s="36" t="s">
        <v>153</v>
      </c>
      <c r="L39" s="319"/>
      <c r="M39" s="320"/>
      <c r="N39" s="38">
        <f t="shared" si="0"/>
        <v>0</v>
      </c>
      <c r="O39" s="38" t="e">
        <v>#VALUE!</v>
      </c>
      <c r="P39" s="32">
        <f>SUM(P37:P38)</f>
        <v>129588</v>
      </c>
    </row>
    <row r="40" spans="1:16" ht="24.95" hidden="1" customHeight="1" x14ac:dyDescent="0.2">
      <c r="A40" s="62"/>
      <c r="B40" s="69"/>
      <c r="C40" s="70"/>
      <c r="D40" s="70"/>
      <c r="E40" s="191"/>
      <c r="F40" s="69"/>
      <c r="G40" s="276"/>
      <c r="H40" s="277"/>
      <c r="I40" s="177" t="s">
        <v>155</v>
      </c>
      <c r="J40" s="178"/>
      <c r="K40" s="36" t="s">
        <v>132</v>
      </c>
      <c r="L40" s="276"/>
      <c r="M40" s="277"/>
      <c r="N40" s="38">
        <f t="shared" si="0"/>
        <v>0</v>
      </c>
      <c r="O40" s="38"/>
    </row>
    <row r="41" spans="1:16" ht="24" hidden="1" customHeight="1" x14ac:dyDescent="0.2">
      <c r="A41" s="62"/>
      <c r="B41" s="69"/>
      <c r="C41" s="70"/>
      <c r="D41" s="70"/>
      <c r="E41" s="191"/>
      <c r="F41" s="69"/>
      <c r="G41" s="276"/>
      <c r="H41" s="277"/>
      <c r="I41" s="177" t="s">
        <v>158</v>
      </c>
      <c r="J41" s="178"/>
      <c r="K41" s="36"/>
      <c r="L41" s="276"/>
      <c r="M41" s="277"/>
      <c r="N41" s="38">
        <f t="shared" si="0"/>
        <v>0</v>
      </c>
      <c r="O41" s="38"/>
    </row>
    <row r="42" spans="1:16" ht="24" hidden="1" customHeight="1" x14ac:dyDescent="0.2">
      <c r="A42" s="62"/>
      <c r="B42" s="69"/>
      <c r="C42" s="70"/>
      <c r="D42" s="70"/>
      <c r="E42" s="191"/>
      <c r="F42" s="69"/>
      <c r="G42" s="276"/>
      <c r="H42" s="277"/>
      <c r="I42" s="177" t="s">
        <v>159</v>
      </c>
      <c r="J42" s="178"/>
      <c r="K42" s="36"/>
      <c r="L42" s="276"/>
      <c r="M42" s="277"/>
      <c r="N42" s="38">
        <f t="shared" si="0"/>
        <v>0</v>
      </c>
      <c r="O42" s="38"/>
    </row>
    <row r="43" spans="1:16" ht="24" customHeight="1" x14ac:dyDescent="0.2">
      <c r="A43" s="62"/>
      <c r="B43" s="69"/>
      <c r="C43" s="70"/>
      <c r="D43" s="70"/>
      <c r="E43" s="191"/>
      <c r="F43" s="69"/>
      <c r="G43" s="311">
        <f>SUM(G21:G42)</f>
        <v>17484039.890000001</v>
      </c>
      <c r="H43" s="312"/>
      <c r="I43" s="313"/>
      <c r="J43" s="314"/>
      <c r="K43" s="36"/>
      <c r="L43" s="311">
        <f>SUM(L21:L42)</f>
        <v>770669.30999999994</v>
      </c>
      <c r="M43" s="312"/>
      <c r="N43" s="38"/>
      <c r="O43" s="38"/>
    </row>
    <row r="44" spans="1:16" s="50" customFormat="1" ht="24" customHeight="1" x14ac:dyDescent="0.2">
      <c r="A44" s="197"/>
      <c r="B44" s="196"/>
      <c r="C44" s="198"/>
      <c r="D44" s="196"/>
      <c r="E44" s="195"/>
      <c r="F44" s="196"/>
      <c r="G44" s="315">
        <f>G19+G43</f>
        <v>44591574.270000003</v>
      </c>
      <c r="H44" s="316"/>
      <c r="I44" s="317" t="s">
        <v>72</v>
      </c>
      <c r="J44" s="318"/>
      <c r="K44" s="76"/>
      <c r="L44" s="315">
        <f>L19+L43</f>
        <v>3062147.79</v>
      </c>
      <c r="M44" s="316"/>
      <c r="N44" s="49"/>
      <c r="O44" s="49"/>
    </row>
    <row r="45" spans="1:16" ht="17.100000000000001" customHeight="1" x14ac:dyDescent="0.2">
      <c r="A45" s="283" t="s">
        <v>71</v>
      </c>
      <c r="B45" s="284"/>
      <c r="C45" s="284"/>
      <c r="D45" s="284"/>
      <c r="E45" s="284"/>
      <c r="F45" s="284"/>
      <c r="G45" s="284"/>
      <c r="H45" s="285"/>
      <c r="I45" s="286" t="s">
        <v>70</v>
      </c>
      <c r="J45" s="287"/>
      <c r="K45" s="292" t="s">
        <v>2</v>
      </c>
      <c r="L45" s="295" t="s">
        <v>69</v>
      </c>
      <c r="M45" s="296"/>
    </row>
    <row r="46" spans="1:16" ht="17.100000000000001" customHeight="1" x14ac:dyDescent="0.2">
      <c r="A46" s="297" t="s">
        <v>68</v>
      </c>
      <c r="B46" s="298"/>
      <c r="C46" s="303" t="s">
        <v>298</v>
      </c>
      <c r="D46" s="304"/>
      <c r="E46" s="305" t="s">
        <v>54</v>
      </c>
      <c r="F46" s="306"/>
      <c r="G46" s="279" t="s">
        <v>67</v>
      </c>
      <c r="H46" s="280"/>
      <c r="I46" s="288"/>
      <c r="J46" s="289"/>
      <c r="K46" s="293"/>
      <c r="L46" s="299" t="s">
        <v>67</v>
      </c>
      <c r="M46" s="300"/>
    </row>
    <row r="47" spans="1:16" ht="17.100000000000001" customHeight="1" thickBot="1" x14ac:dyDescent="0.25">
      <c r="A47" s="301" t="s">
        <v>26</v>
      </c>
      <c r="B47" s="302"/>
      <c r="C47" s="307" t="s">
        <v>299</v>
      </c>
      <c r="D47" s="308"/>
      <c r="E47" s="309" t="s">
        <v>26</v>
      </c>
      <c r="F47" s="310"/>
      <c r="G47" s="272" t="s">
        <v>26</v>
      </c>
      <c r="H47" s="273"/>
      <c r="I47" s="290"/>
      <c r="J47" s="291"/>
      <c r="K47" s="294"/>
      <c r="L47" s="272" t="s">
        <v>26</v>
      </c>
      <c r="M47" s="273"/>
    </row>
    <row r="48" spans="1:16" ht="17.100000000000001" customHeight="1" thickTop="1" x14ac:dyDescent="0.2">
      <c r="A48" s="60"/>
      <c r="B48" s="66"/>
      <c r="C48" s="191"/>
      <c r="D48" s="191"/>
      <c r="E48" s="191"/>
      <c r="F48" s="191"/>
      <c r="G48" s="40"/>
      <c r="H48" s="35"/>
      <c r="I48" s="41" t="s">
        <v>66</v>
      </c>
      <c r="J48" s="35"/>
      <c r="K48" s="36"/>
      <c r="L48" s="276"/>
      <c r="M48" s="277"/>
    </row>
    <row r="49" spans="1:17" ht="23.1" customHeight="1" x14ac:dyDescent="0.2">
      <c r="A49" s="60">
        <v>1397280</v>
      </c>
      <c r="B49" s="36" t="s">
        <v>5</v>
      </c>
      <c r="C49" s="189"/>
      <c r="D49" s="189"/>
      <c r="E49" s="60">
        <v>1397280</v>
      </c>
      <c r="F49" s="36" t="s">
        <v>5</v>
      </c>
      <c r="G49" s="276">
        <f>5000+174340+48093+10593+12093+11093+111093+11093+16725+11093</f>
        <v>411216</v>
      </c>
      <c r="H49" s="277"/>
      <c r="I49" s="41"/>
      <c r="J49" s="35" t="s">
        <v>6</v>
      </c>
      <c r="K49" s="36" t="s">
        <v>127</v>
      </c>
      <c r="L49" s="276">
        <v>11093</v>
      </c>
      <c r="M49" s="277"/>
      <c r="N49" s="38"/>
      <c r="O49" s="38"/>
    </row>
    <row r="50" spans="1:17" ht="23.1" customHeight="1" x14ac:dyDescent="0.2">
      <c r="A50" s="60">
        <v>2052720</v>
      </c>
      <c r="B50" s="36" t="s">
        <v>5</v>
      </c>
      <c r="C50" s="189"/>
      <c r="D50" s="189"/>
      <c r="E50" s="60">
        <v>2052720</v>
      </c>
      <c r="F50" s="36" t="s">
        <v>5</v>
      </c>
      <c r="G50" s="276">
        <f>171060+171060+171060+171060+171060+171060+171060+171060+171060+171060</f>
        <v>1710600</v>
      </c>
      <c r="H50" s="277"/>
      <c r="I50" s="43"/>
      <c r="J50" s="35" t="s">
        <v>128</v>
      </c>
      <c r="K50" s="36" t="s">
        <v>130</v>
      </c>
      <c r="L50" s="276">
        <v>171060</v>
      </c>
      <c r="M50" s="277"/>
      <c r="N50" s="38"/>
      <c r="O50" s="38"/>
      <c r="P50" s="276"/>
      <c r="Q50" s="277"/>
    </row>
    <row r="51" spans="1:17" ht="23.1" customHeight="1" x14ac:dyDescent="0.2">
      <c r="A51" s="60">
        <v>4778000</v>
      </c>
      <c r="B51" s="36" t="s">
        <v>5</v>
      </c>
      <c r="C51" s="189"/>
      <c r="D51" s="189"/>
      <c r="E51" s="60">
        <v>4778000</v>
      </c>
      <c r="F51" s="36" t="s">
        <v>5</v>
      </c>
      <c r="G51" s="276">
        <f>340600+345100+343837+343000+343000+344151+351080+350760+352812+356474</f>
        <v>3470814</v>
      </c>
      <c r="H51" s="277"/>
      <c r="I51" s="43"/>
      <c r="J51" s="35" t="s">
        <v>129</v>
      </c>
      <c r="K51" s="36" t="s">
        <v>131</v>
      </c>
      <c r="L51" s="276">
        <v>356474</v>
      </c>
      <c r="M51" s="277"/>
      <c r="N51" s="38"/>
      <c r="O51" s="38"/>
    </row>
    <row r="52" spans="1:17" ht="23.1" customHeight="1" x14ac:dyDescent="0.2">
      <c r="A52" s="60">
        <v>1361160</v>
      </c>
      <c r="B52" s="36" t="s">
        <v>5</v>
      </c>
      <c r="C52" s="189"/>
      <c r="D52" s="189"/>
      <c r="E52" s="60">
        <v>1361160</v>
      </c>
      <c r="F52" s="36" t="s">
        <v>5</v>
      </c>
      <c r="G52" s="276">
        <f>89705+134005+111855+111855+107705+116005+111855+111855+111855+111855</f>
        <v>1118550</v>
      </c>
      <c r="H52" s="277"/>
      <c r="I52" s="43"/>
      <c r="J52" s="35" t="s">
        <v>176</v>
      </c>
      <c r="K52" s="36" t="s">
        <v>131</v>
      </c>
      <c r="L52" s="276">
        <v>111855</v>
      </c>
      <c r="M52" s="277"/>
      <c r="N52" s="38"/>
      <c r="O52" s="38"/>
    </row>
    <row r="53" spans="1:17" ht="23.1" customHeight="1" x14ac:dyDescent="0.2">
      <c r="A53" s="60">
        <v>510000</v>
      </c>
      <c r="B53" s="36" t="s">
        <v>5</v>
      </c>
      <c r="C53" s="189"/>
      <c r="D53" s="189"/>
      <c r="E53" s="60">
        <v>510000</v>
      </c>
      <c r="F53" s="36" t="s">
        <v>5</v>
      </c>
      <c r="G53" s="276">
        <f>4950+8550+11670+10420+17000+19230+6950+19350+22740+9180</f>
        <v>130040</v>
      </c>
      <c r="H53" s="277"/>
      <c r="I53" s="43"/>
      <c r="J53" s="35" t="s">
        <v>7</v>
      </c>
      <c r="K53" s="36" t="s">
        <v>132</v>
      </c>
      <c r="L53" s="276">
        <v>9180</v>
      </c>
      <c r="M53" s="277"/>
      <c r="N53" s="38"/>
      <c r="O53" s="38"/>
    </row>
    <row r="54" spans="1:17" ht="23.1" customHeight="1" x14ac:dyDescent="0.2">
      <c r="A54" s="60">
        <v>5025600</v>
      </c>
      <c r="B54" s="36" t="s">
        <v>5</v>
      </c>
      <c r="C54" s="189"/>
      <c r="D54" s="189"/>
      <c r="E54" s="60">
        <v>5025600</v>
      </c>
      <c r="F54" s="36" t="s">
        <v>5</v>
      </c>
      <c r="G54" s="276">
        <f>24787.8+451328.53+130740+205565+337198.63+335923+224424+92014.5+339442+668768</f>
        <v>2810191.46</v>
      </c>
      <c r="H54" s="277"/>
      <c r="I54" s="43"/>
      <c r="J54" s="35" t="s">
        <v>8</v>
      </c>
      <c r="K54" s="36" t="s">
        <v>133</v>
      </c>
      <c r="L54" s="276">
        <f>523068+29600+36000+80100</f>
        <v>668768</v>
      </c>
      <c r="M54" s="277"/>
      <c r="N54" s="38"/>
      <c r="O54" s="38"/>
    </row>
    <row r="55" spans="1:17" ht="23.1" customHeight="1" x14ac:dyDescent="0.2">
      <c r="A55" s="60">
        <v>3184940</v>
      </c>
      <c r="B55" s="36" t="s">
        <v>5</v>
      </c>
      <c r="C55" s="189"/>
      <c r="D55" s="189"/>
      <c r="E55" s="60">
        <v>3184940</v>
      </c>
      <c r="F55" s="36" t="s">
        <v>5</v>
      </c>
      <c r="G55" s="276">
        <f>16495+87975+228875+105255+102800+816233.1+85391+152260+57803</f>
        <v>1653087.1</v>
      </c>
      <c r="H55" s="277"/>
      <c r="I55" s="43"/>
      <c r="J55" s="35" t="s">
        <v>9</v>
      </c>
      <c r="K55" s="36" t="s">
        <v>134</v>
      </c>
      <c r="L55" s="276">
        <v>57803</v>
      </c>
      <c r="M55" s="277"/>
      <c r="N55" s="38"/>
      <c r="O55" s="38"/>
      <c r="P55" s="39"/>
    </row>
    <row r="56" spans="1:17" ht="23.1" customHeight="1" x14ac:dyDescent="0.2">
      <c r="A56" s="77">
        <v>1210000</v>
      </c>
      <c r="B56" s="36" t="s">
        <v>5</v>
      </c>
      <c r="C56" s="189"/>
      <c r="D56" s="189"/>
      <c r="E56" s="77">
        <v>1210000</v>
      </c>
      <c r="F56" s="36" t="s">
        <v>5</v>
      </c>
      <c r="G56" s="276">
        <f>71632.93+72564.62+75937.11+69560.81+66653.13+84853.97+86199.35+94410.04+81691.8+87749.07</f>
        <v>791252.83000000007</v>
      </c>
      <c r="H56" s="277"/>
      <c r="I56" s="43"/>
      <c r="J56" s="35" t="s">
        <v>10</v>
      </c>
      <c r="K56" s="36" t="s">
        <v>135</v>
      </c>
      <c r="L56" s="276">
        <f>88931.07-1182</f>
        <v>87749.07</v>
      </c>
      <c r="M56" s="277"/>
      <c r="N56" s="38"/>
      <c r="O56" s="38"/>
    </row>
    <row r="57" spans="1:17" ht="23.1" customHeight="1" x14ac:dyDescent="0.2">
      <c r="A57" s="77">
        <v>603000</v>
      </c>
      <c r="B57" s="36" t="s">
        <v>5</v>
      </c>
      <c r="C57" s="189"/>
      <c r="D57" s="189"/>
      <c r="E57" s="77">
        <v>603000</v>
      </c>
      <c r="F57" s="36" t="s">
        <v>5</v>
      </c>
      <c r="G57" s="276">
        <f>23650+91200+56000+26000+70500+119500</f>
        <v>386850</v>
      </c>
      <c r="H57" s="277"/>
      <c r="I57" s="43"/>
      <c r="J57" s="35" t="s">
        <v>12</v>
      </c>
      <c r="K57" s="36" t="s">
        <v>136</v>
      </c>
      <c r="L57" s="276">
        <v>119500</v>
      </c>
      <c r="M57" s="277"/>
      <c r="N57" s="38"/>
      <c r="O57" s="38"/>
    </row>
    <row r="58" spans="1:17" ht="23.1" customHeight="1" x14ac:dyDescent="0.2">
      <c r="A58" s="77">
        <v>6839000</v>
      </c>
      <c r="B58" s="36" t="s">
        <v>5</v>
      </c>
      <c r="C58" s="189"/>
      <c r="D58" s="189"/>
      <c r="E58" s="77">
        <v>6839000</v>
      </c>
      <c r="F58" s="36" t="s">
        <v>5</v>
      </c>
      <c r="G58" s="276">
        <f>119700+730200+686000+1017000+80000+353500</f>
        <v>2986400</v>
      </c>
      <c r="H58" s="277"/>
      <c r="I58" s="43"/>
      <c r="J58" s="35" t="s">
        <v>56</v>
      </c>
      <c r="K58" s="36" t="s">
        <v>137</v>
      </c>
      <c r="L58" s="276">
        <v>353500</v>
      </c>
      <c r="M58" s="277"/>
      <c r="N58" s="38"/>
      <c r="O58" s="38"/>
    </row>
    <row r="59" spans="1:17" ht="23.1" customHeight="1" x14ac:dyDescent="0.2">
      <c r="A59" s="77">
        <v>25000</v>
      </c>
      <c r="B59" s="36" t="s">
        <v>5</v>
      </c>
      <c r="C59" s="189"/>
      <c r="D59" s="189"/>
      <c r="E59" s="77">
        <v>25000</v>
      </c>
      <c r="F59" s="36" t="s">
        <v>5</v>
      </c>
      <c r="G59" s="276">
        <v>0</v>
      </c>
      <c r="H59" s="277"/>
      <c r="I59" s="43"/>
      <c r="J59" s="44" t="s">
        <v>65</v>
      </c>
      <c r="K59" s="36" t="s">
        <v>138</v>
      </c>
      <c r="L59" s="276">
        <v>0</v>
      </c>
      <c r="M59" s="277"/>
      <c r="N59" s="38"/>
      <c r="O59" s="38"/>
    </row>
    <row r="60" spans="1:17" ht="23.1" customHeight="1" x14ac:dyDescent="0.2">
      <c r="A60" s="77">
        <v>2885000</v>
      </c>
      <c r="B60" s="36" t="s">
        <v>5</v>
      </c>
      <c r="C60" s="189"/>
      <c r="D60" s="189"/>
      <c r="E60" s="77">
        <v>2885000</v>
      </c>
      <c r="F60" s="36" t="s">
        <v>5</v>
      </c>
      <c r="G60" s="276">
        <f>659000+659000+15000+653000</f>
        <v>1986000</v>
      </c>
      <c r="H60" s="277"/>
      <c r="I60" s="43"/>
      <c r="J60" s="35" t="s">
        <v>11</v>
      </c>
      <c r="K60" s="37">
        <v>561000</v>
      </c>
      <c r="L60" s="276">
        <v>0</v>
      </c>
      <c r="M60" s="277"/>
      <c r="N60" s="38"/>
      <c r="O60" s="38"/>
      <c r="P60" s="39"/>
    </row>
    <row r="61" spans="1:17" ht="18.95" customHeight="1" x14ac:dyDescent="0.2">
      <c r="A61" s="78">
        <f>SUM(A49:A60)</f>
        <v>29871700</v>
      </c>
      <c r="B61" s="57" t="s">
        <v>5</v>
      </c>
      <c r="C61" s="192"/>
      <c r="D61" s="192"/>
      <c r="E61" s="78">
        <f>SUM(E49:E60)</f>
        <v>29871700</v>
      </c>
      <c r="F61" s="57" t="s">
        <v>5</v>
      </c>
      <c r="G61" s="281">
        <f>SUM(G49:G60)</f>
        <v>17455001.390000001</v>
      </c>
      <c r="H61" s="282"/>
      <c r="I61" s="43"/>
      <c r="J61" s="44"/>
      <c r="K61" s="36"/>
      <c r="L61" s="281">
        <f>SUM(L49:L60)</f>
        <v>1946982.07</v>
      </c>
      <c r="M61" s="282"/>
      <c r="N61" s="42"/>
      <c r="O61" s="38"/>
    </row>
    <row r="62" spans="1:17" ht="18.95" customHeight="1" x14ac:dyDescent="0.2">
      <c r="A62" s="199"/>
      <c r="B62" s="194"/>
      <c r="C62" s="193"/>
      <c r="D62" s="194"/>
      <c r="E62" s="187"/>
      <c r="F62" s="187"/>
      <c r="G62" s="311">
        <v>1037000</v>
      </c>
      <c r="H62" s="312"/>
      <c r="I62" s="43"/>
      <c r="J62" s="343" t="s">
        <v>296</v>
      </c>
      <c r="K62" s="324"/>
      <c r="L62" s="311">
        <v>0</v>
      </c>
      <c r="M62" s="312"/>
      <c r="N62" s="42"/>
      <c r="O62" s="38"/>
    </row>
    <row r="63" spans="1:17" ht="21" customHeight="1" x14ac:dyDescent="0.2">
      <c r="A63" s="60"/>
      <c r="B63" s="69"/>
      <c r="C63" s="191"/>
      <c r="D63" s="69"/>
      <c r="E63" s="70"/>
      <c r="F63" s="70"/>
      <c r="G63" s="276">
        <f>313680+712465+720635+124965+5139620+125355+1780005-600+1503405+912555+49184</f>
        <v>11381269</v>
      </c>
      <c r="H63" s="277"/>
      <c r="I63" s="43"/>
      <c r="J63" s="35" t="s">
        <v>75</v>
      </c>
      <c r="K63" s="36" t="s">
        <v>125</v>
      </c>
      <c r="L63" s="276">
        <f>53384-4200</f>
        <v>49184</v>
      </c>
      <c r="M63" s="277"/>
      <c r="N63" s="42"/>
      <c r="O63" s="38"/>
    </row>
    <row r="64" spans="1:17" ht="23.1" customHeight="1" x14ac:dyDescent="0.2">
      <c r="A64" s="60"/>
      <c r="B64" s="69"/>
      <c r="C64" s="191"/>
      <c r="D64" s="69"/>
      <c r="E64" s="70"/>
      <c r="F64" s="70"/>
      <c r="G64" s="276">
        <f>105151.9+145065.85+22721.78+44855.38+41334.84+44688.88+42213.67+55378.11+19776.37+44250.59</f>
        <v>565437.37</v>
      </c>
      <c r="H64" s="277"/>
      <c r="I64" s="43"/>
      <c r="J64" s="35" t="s">
        <v>64</v>
      </c>
      <c r="K64" s="36" t="s">
        <v>139</v>
      </c>
      <c r="L64" s="276">
        <f>'หมายเหตุ 2'!E12</f>
        <v>44250.59</v>
      </c>
      <c r="M64" s="277"/>
      <c r="N64" s="42"/>
      <c r="O64" s="38"/>
    </row>
    <row r="65" spans="1:17" ht="20.25" hidden="1" customHeight="1" x14ac:dyDescent="0.2">
      <c r="A65" s="200"/>
      <c r="B65" s="69"/>
      <c r="C65" s="191"/>
      <c r="D65" s="69"/>
      <c r="E65" s="70"/>
      <c r="F65" s="70"/>
      <c r="G65" s="276"/>
      <c r="H65" s="277"/>
      <c r="I65" s="43"/>
      <c r="J65" s="44" t="s">
        <v>63</v>
      </c>
      <c r="K65" s="37">
        <v>620</v>
      </c>
      <c r="L65" s="276"/>
      <c r="M65" s="277"/>
      <c r="N65" s="42"/>
      <c r="O65" s="38"/>
    </row>
    <row r="66" spans="1:17" ht="23.1" customHeight="1" x14ac:dyDescent="0.2">
      <c r="A66" s="60"/>
      <c r="B66" s="69"/>
      <c r="C66" s="191"/>
      <c r="D66" s="69"/>
      <c r="E66" s="70"/>
      <c r="F66" s="70"/>
      <c r="G66" s="276">
        <f>742000</f>
        <v>742000</v>
      </c>
      <c r="H66" s="277"/>
      <c r="I66" s="43"/>
      <c r="J66" s="35" t="s">
        <v>256</v>
      </c>
      <c r="K66" s="36" t="s">
        <v>257</v>
      </c>
      <c r="L66" s="276">
        <v>0</v>
      </c>
      <c r="M66" s="277"/>
      <c r="N66" s="42"/>
      <c r="O66" s="38"/>
    </row>
    <row r="67" spans="1:17" ht="23.1" customHeight="1" x14ac:dyDescent="0.2">
      <c r="A67" s="60"/>
      <c r="B67" s="69"/>
      <c r="C67" s="191"/>
      <c r="D67" s="69"/>
      <c r="E67" s="70"/>
      <c r="F67" s="70"/>
      <c r="G67" s="276">
        <f>2400+165130</f>
        <v>167530</v>
      </c>
      <c r="H67" s="277"/>
      <c r="I67" s="43"/>
      <c r="J67" s="35" t="s">
        <v>267</v>
      </c>
      <c r="K67" s="36" t="s">
        <v>258</v>
      </c>
      <c r="L67" s="276">
        <v>0</v>
      </c>
      <c r="M67" s="277"/>
      <c r="N67" s="42"/>
      <c r="O67" s="38"/>
    </row>
    <row r="68" spans="1:17" ht="23.1" customHeight="1" x14ac:dyDescent="0.2">
      <c r="A68" s="60"/>
      <c r="B68" s="69"/>
      <c r="C68" s="191"/>
      <c r="D68" s="69"/>
      <c r="E68" s="70"/>
      <c r="F68" s="70"/>
      <c r="G68" s="276">
        <f>6640+15796+12160+176500+44160</f>
        <v>255256</v>
      </c>
      <c r="H68" s="277"/>
      <c r="I68" s="43"/>
      <c r="J68" s="43" t="s">
        <v>177</v>
      </c>
      <c r="K68" s="36" t="s">
        <v>126</v>
      </c>
      <c r="L68" s="276">
        <v>44160</v>
      </c>
      <c r="M68" s="277"/>
      <c r="N68" s="42"/>
      <c r="O68" s="38"/>
    </row>
    <row r="69" spans="1:17" ht="23.1" customHeight="1" x14ac:dyDescent="0.2">
      <c r="A69" s="60"/>
      <c r="B69" s="69"/>
      <c r="C69" s="191"/>
      <c r="D69" s="69"/>
      <c r="E69" s="70"/>
      <c r="F69" s="70"/>
      <c r="G69" s="276">
        <f>585400+718765+122820+95200+667300+613500+612000+727270</f>
        <v>4142255</v>
      </c>
      <c r="H69" s="277"/>
      <c r="I69" s="44"/>
      <c r="J69" s="44" t="s">
        <v>157</v>
      </c>
      <c r="K69" s="36" t="s">
        <v>161</v>
      </c>
      <c r="L69" s="276">
        <v>727270</v>
      </c>
      <c r="M69" s="277"/>
      <c r="N69" s="42"/>
      <c r="O69" s="38"/>
    </row>
    <row r="70" spans="1:17" ht="23.1" customHeight="1" x14ac:dyDescent="0.2">
      <c r="A70" s="60"/>
      <c r="B70" s="69"/>
      <c r="C70" s="191"/>
      <c r="D70" s="69"/>
      <c r="E70" s="70"/>
      <c r="F70" s="70"/>
      <c r="G70" s="276">
        <f>10000+10490</f>
        <v>20490</v>
      </c>
      <c r="H70" s="277"/>
      <c r="I70" s="44"/>
      <c r="J70" s="43" t="s">
        <v>14</v>
      </c>
      <c r="K70" s="36" t="s">
        <v>153</v>
      </c>
      <c r="L70" s="276">
        <v>0</v>
      </c>
      <c r="M70" s="277"/>
      <c r="N70" s="42"/>
      <c r="O70" s="38"/>
    </row>
    <row r="71" spans="1:17" ht="18" customHeight="1" x14ac:dyDescent="0.2">
      <c r="A71" s="60"/>
      <c r="B71" s="69"/>
      <c r="C71" s="191"/>
      <c r="D71" s="69"/>
      <c r="E71" s="70"/>
      <c r="F71" s="70"/>
      <c r="G71" s="276"/>
      <c r="H71" s="277"/>
      <c r="I71" s="44"/>
      <c r="J71" s="178"/>
      <c r="K71" s="36"/>
      <c r="L71" s="276">
        <v>0</v>
      </c>
      <c r="M71" s="277"/>
      <c r="N71" s="42"/>
      <c r="O71" s="38"/>
    </row>
    <row r="72" spans="1:17" ht="23.1" customHeight="1" x14ac:dyDescent="0.2">
      <c r="A72" s="60"/>
      <c r="B72" s="69"/>
      <c r="C72" s="191"/>
      <c r="D72" s="69"/>
      <c r="E72" s="70"/>
      <c r="F72" s="70"/>
      <c r="G72" s="276"/>
      <c r="H72" s="277"/>
      <c r="I72" s="44"/>
      <c r="J72" s="178"/>
      <c r="K72" s="36"/>
      <c r="L72" s="276">
        <v>0</v>
      </c>
      <c r="M72" s="277"/>
      <c r="N72" s="42"/>
      <c r="O72" s="42"/>
    </row>
    <row r="73" spans="1:17" ht="20.25" x14ac:dyDescent="0.2">
      <c r="A73" s="60"/>
      <c r="B73" s="69"/>
      <c r="C73" s="191"/>
      <c r="D73" s="69"/>
      <c r="E73" s="70"/>
      <c r="F73" s="70"/>
      <c r="G73" s="276">
        <v>0</v>
      </c>
      <c r="H73" s="277"/>
      <c r="I73" s="44"/>
      <c r="J73" s="44"/>
      <c r="K73" s="36"/>
      <c r="L73" s="276"/>
      <c r="M73" s="277"/>
      <c r="N73" s="42"/>
      <c r="O73" s="42"/>
    </row>
    <row r="74" spans="1:17" ht="20.25" x14ac:dyDescent="0.2">
      <c r="A74" s="60"/>
      <c r="B74" s="69"/>
      <c r="C74" s="191"/>
      <c r="D74" s="69"/>
      <c r="E74" s="70"/>
      <c r="F74" s="70"/>
      <c r="G74" s="274">
        <v>0</v>
      </c>
      <c r="H74" s="275"/>
      <c r="I74" s="44"/>
      <c r="J74" s="44"/>
      <c r="K74" s="36"/>
      <c r="L74" s="274"/>
      <c r="M74" s="275"/>
      <c r="N74" s="42"/>
      <c r="O74" s="42"/>
    </row>
    <row r="75" spans="1:17" ht="21" customHeight="1" x14ac:dyDescent="0.2">
      <c r="A75" s="60"/>
      <c r="B75" s="69"/>
      <c r="C75" s="191"/>
      <c r="D75" s="69"/>
      <c r="E75" s="70"/>
      <c r="F75" s="70"/>
      <c r="G75" s="281">
        <f>SUM(G62:H74)</f>
        <v>18311237.369999997</v>
      </c>
      <c r="H75" s="282"/>
      <c r="I75" s="44"/>
      <c r="J75" s="43"/>
      <c r="K75" s="36"/>
      <c r="L75" s="281">
        <f>SUM(L62:M74)</f>
        <v>864864.59</v>
      </c>
      <c r="M75" s="282"/>
      <c r="N75" s="42"/>
      <c r="O75" s="42"/>
    </row>
    <row r="76" spans="1:17" ht="17.100000000000001" customHeight="1" thickBot="1" x14ac:dyDescent="0.25">
      <c r="A76" s="60"/>
      <c r="B76" s="69"/>
      <c r="C76" s="191"/>
      <c r="D76" s="69"/>
      <c r="E76" s="70"/>
      <c r="F76" s="70"/>
      <c r="G76" s="270">
        <f>G61+G75</f>
        <v>35766238.759999998</v>
      </c>
      <c r="H76" s="271"/>
      <c r="I76" s="278" t="s">
        <v>62</v>
      </c>
      <c r="J76" s="278"/>
      <c r="K76" s="36"/>
      <c r="L76" s="270">
        <f>+L61+L75</f>
        <v>2811846.66</v>
      </c>
      <c r="M76" s="271"/>
      <c r="N76" s="42"/>
      <c r="O76" s="42"/>
    </row>
    <row r="77" spans="1:17" ht="17.100000000000001" customHeight="1" thickTop="1" x14ac:dyDescent="0.2">
      <c r="A77" s="60"/>
      <c r="B77" s="69"/>
      <c r="C77" s="191"/>
      <c r="D77" s="69"/>
      <c r="E77" s="70"/>
      <c r="F77" s="70"/>
      <c r="G77" s="276">
        <f>G44-G76</f>
        <v>8825335.5100000054</v>
      </c>
      <c r="H77" s="277"/>
      <c r="I77" s="278" t="s">
        <v>61</v>
      </c>
      <c r="J77" s="278"/>
      <c r="K77" s="36"/>
      <c r="L77" s="276">
        <f>L44-L76</f>
        <v>250301.12999999989</v>
      </c>
      <c r="M77" s="277"/>
      <c r="N77" s="42"/>
      <c r="O77" s="42"/>
    </row>
    <row r="78" spans="1:17" ht="17.100000000000001" customHeight="1" x14ac:dyDescent="0.2">
      <c r="A78" s="60"/>
      <c r="B78" s="69"/>
      <c r="C78" s="191"/>
      <c r="D78" s="69"/>
      <c r="E78" s="71"/>
      <c r="F78" s="71"/>
      <c r="G78" s="276"/>
      <c r="H78" s="277"/>
      <c r="I78" s="278" t="s">
        <v>60</v>
      </c>
      <c r="J78" s="278"/>
      <c r="K78" s="36"/>
      <c r="L78" s="279"/>
      <c r="M78" s="280"/>
      <c r="N78" s="42" t="s">
        <v>111</v>
      </c>
      <c r="O78" s="39">
        <v>37910525.030000001</v>
      </c>
    </row>
    <row r="79" spans="1:17" ht="17.100000000000001" customHeight="1" x14ac:dyDescent="0.2">
      <c r="A79" s="60"/>
      <c r="B79" s="69"/>
      <c r="C79" s="191"/>
      <c r="D79" s="69"/>
      <c r="E79" s="71"/>
      <c r="F79" s="71"/>
      <c r="G79" s="276"/>
      <c r="H79" s="277"/>
      <c r="I79" s="278" t="s">
        <v>59</v>
      </c>
      <c r="J79" s="278"/>
      <c r="K79" s="36"/>
      <c r="L79" s="276"/>
      <c r="M79" s="277"/>
      <c r="N79" s="42" t="s">
        <v>15</v>
      </c>
      <c r="O79" s="39">
        <v>0</v>
      </c>
      <c r="P79" s="38">
        <f>SUM(O78:O79)</f>
        <v>37910525.030000001</v>
      </c>
    </row>
    <row r="80" spans="1:17" ht="17.100000000000001" customHeight="1" thickBot="1" x14ac:dyDescent="0.25">
      <c r="A80" s="201"/>
      <c r="B80" s="202"/>
      <c r="C80" s="203"/>
      <c r="D80" s="202"/>
      <c r="E80" s="203"/>
      <c r="F80" s="202"/>
      <c r="G80" s="270">
        <f>G10+G44-G76</f>
        <v>37910525.030000009</v>
      </c>
      <c r="H80" s="271"/>
      <c r="I80" s="272" t="s">
        <v>58</v>
      </c>
      <c r="J80" s="273"/>
      <c r="K80" s="45"/>
      <c r="L80" s="270">
        <f>L10+L44-L76</f>
        <v>37910525.030000001</v>
      </c>
      <c r="M80" s="271"/>
      <c r="N80" s="84" t="s">
        <v>165</v>
      </c>
      <c r="O80" s="85">
        <f>G80-L80</f>
        <v>0</v>
      </c>
      <c r="P80" s="39"/>
      <c r="Q80" s="39">
        <f>P79-L80</f>
        <v>0</v>
      </c>
    </row>
    <row r="81" spans="1:15" ht="10.5" customHeight="1" thickTop="1" x14ac:dyDescent="0.2">
      <c r="A81" s="63"/>
      <c r="B81" s="72"/>
      <c r="C81" s="72"/>
      <c r="D81" s="72"/>
      <c r="E81" s="72"/>
      <c r="F81" s="72"/>
      <c r="G81" s="46"/>
      <c r="H81" s="46"/>
      <c r="I81" s="176"/>
      <c r="J81" s="176"/>
      <c r="K81" s="47"/>
      <c r="L81" s="46"/>
      <c r="M81" s="46"/>
      <c r="N81" s="42"/>
      <c r="O81" s="42"/>
    </row>
    <row r="82" spans="1:15" s="205" customFormat="1" ht="21" x14ac:dyDescent="0.45">
      <c r="A82" s="204" t="s">
        <v>302</v>
      </c>
      <c r="F82" s="204" t="s">
        <v>302</v>
      </c>
      <c r="G82" s="103"/>
      <c r="I82" s="206"/>
      <c r="J82" s="206"/>
      <c r="K82" s="210" t="s">
        <v>302</v>
      </c>
    </row>
    <row r="83" spans="1:15" s="205" customFormat="1" ht="21.75" customHeight="1" x14ac:dyDescent="0.45">
      <c r="A83" s="340" t="s">
        <v>301</v>
      </c>
      <c r="B83" s="340"/>
      <c r="C83" s="340"/>
      <c r="E83" s="103"/>
      <c r="F83" s="340" t="s">
        <v>282</v>
      </c>
      <c r="G83" s="340"/>
      <c r="H83" s="340"/>
      <c r="I83" s="340"/>
      <c r="J83" s="207"/>
      <c r="K83" s="206" t="s">
        <v>239</v>
      </c>
      <c r="L83" s="208"/>
    </row>
    <row r="84" spans="1:15" s="205" customFormat="1" ht="18" customHeight="1" x14ac:dyDescent="0.45">
      <c r="A84" s="341" t="s">
        <v>264</v>
      </c>
      <c r="B84" s="341"/>
      <c r="C84" s="341"/>
      <c r="D84" s="206"/>
      <c r="E84" s="103"/>
      <c r="F84" s="342" t="s">
        <v>300</v>
      </c>
      <c r="G84" s="342"/>
      <c r="H84" s="342"/>
      <c r="I84" s="342"/>
      <c r="J84" s="209"/>
      <c r="K84" s="206" t="s">
        <v>57</v>
      </c>
    </row>
    <row r="85" spans="1:15" s="59" customFormat="1" ht="6.75" customHeight="1" x14ac:dyDescent="0.5">
      <c r="G85" s="58"/>
      <c r="I85" s="173"/>
      <c r="J85" s="173"/>
      <c r="K85" s="173"/>
    </row>
    <row r="86" spans="1:15" ht="7.5" customHeight="1" x14ac:dyDescent="0.2"/>
  </sheetData>
  <mergeCells count="190">
    <mergeCell ref="A83:C83"/>
    <mergeCell ref="A84:C84"/>
    <mergeCell ref="F83:I83"/>
    <mergeCell ref="F84:I84"/>
    <mergeCell ref="J62:K62"/>
    <mergeCell ref="L62:M62"/>
    <mergeCell ref="G62:H62"/>
    <mergeCell ref="L8:M8"/>
    <mergeCell ref="A9:B9"/>
    <mergeCell ref="L9:M9"/>
    <mergeCell ref="G10:H10"/>
    <mergeCell ref="I10:J10"/>
    <mergeCell ref="L10:M10"/>
    <mergeCell ref="G14:H14"/>
    <mergeCell ref="I14:J14"/>
    <mergeCell ref="L14:M14"/>
    <mergeCell ref="G15:H15"/>
    <mergeCell ref="I15:J15"/>
    <mergeCell ref="L15:M15"/>
    <mergeCell ref="I11:J11"/>
    <mergeCell ref="L11:M11"/>
    <mergeCell ref="G12:H12"/>
    <mergeCell ref="I12:J12"/>
    <mergeCell ref="L12:M12"/>
    <mergeCell ref="G13:H13"/>
    <mergeCell ref="I13:J13"/>
    <mergeCell ref="L13:M13"/>
    <mergeCell ref="G18:H18"/>
    <mergeCell ref="A2:M2"/>
    <mergeCell ref="A3:M3"/>
    <mergeCell ref="A4:M4"/>
    <mergeCell ref="A5:M5"/>
    <mergeCell ref="A6:M6"/>
    <mergeCell ref="A7:H7"/>
    <mergeCell ref="I7:J9"/>
    <mergeCell ref="K7:K9"/>
    <mergeCell ref="L7:M7"/>
    <mergeCell ref="A8:B8"/>
    <mergeCell ref="C8:D8"/>
    <mergeCell ref="C9:D9"/>
    <mergeCell ref="E8:F8"/>
    <mergeCell ref="E9:F9"/>
    <mergeCell ref="I18:J18"/>
    <mergeCell ref="L18:M18"/>
    <mergeCell ref="G19:H19"/>
    <mergeCell ref="I19:J19"/>
    <mergeCell ref="L19:M19"/>
    <mergeCell ref="G16:H16"/>
    <mergeCell ref="I16:J16"/>
    <mergeCell ref="L16:M16"/>
    <mergeCell ref="G17:H17"/>
    <mergeCell ref="I17:J17"/>
    <mergeCell ref="L17:M17"/>
    <mergeCell ref="G23:H23"/>
    <mergeCell ref="L23:M23"/>
    <mergeCell ref="G24:H24"/>
    <mergeCell ref="I24:J24"/>
    <mergeCell ref="L24:M24"/>
    <mergeCell ref="G25:H25"/>
    <mergeCell ref="L25:M25"/>
    <mergeCell ref="G20:H20"/>
    <mergeCell ref="I20:J20"/>
    <mergeCell ref="L20:M20"/>
    <mergeCell ref="G22:H22"/>
    <mergeCell ref="I22:J22"/>
    <mergeCell ref="L22:M22"/>
    <mergeCell ref="I21:J21"/>
    <mergeCell ref="L21:M21"/>
    <mergeCell ref="G21:H21"/>
    <mergeCell ref="G28:H28"/>
    <mergeCell ref="L28:M28"/>
    <mergeCell ref="G29:H29"/>
    <mergeCell ref="L29:M29"/>
    <mergeCell ref="G30:H30"/>
    <mergeCell ref="L30:M30"/>
    <mergeCell ref="G26:H26"/>
    <mergeCell ref="L26:M26"/>
    <mergeCell ref="G27:H27"/>
    <mergeCell ref="I27:J27"/>
    <mergeCell ref="L27:M27"/>
    <mergeCell ref="G37:H37"/>
    <mergeCell ref="I37:J37"/>
    <mergeCell ref="L37:M37"/>
    <mergeCell ref="G38:H38"/>
    <mergeCell ref="I38:J38"/>
    <mergeCell ref="L38:M38"/>
    <mergeCell ref="G31:H31"/>
    <mergeCell ref="L31:M31"/>
    <mergeCell ref="G32:H32"/>
    <mergeCell ref="L32:M32"/>
    <mergeCell ref="G35:H35"/>
    <mergeCell ref="L35:M35"/>
    <mergeCell ref="G42:H42"/>
    <mergeCell ref="L42:M42"/>
    <mergeCell ref="G43:H43"/>
    <mergeCell ref="I43:J43"/>
    <mergeCell ref="L43:M43"/>
    <mergeCell ref="G44:H44"/>
    <mergeCell ref="I44:J44"/>
    <mergeCell ref="L44:M44"/>
    <mergeCell ref="G39:H39"/>
    <mergeCell ref="I39:J39"/>
    <mergeCell ref="L39:M39"/>
    <mergeCell ref="G40:H40"/>
    <mergeCell ref="L40:M40"/>
    <mergeCell ref="G41:H41"/>
    <mergeCell ref="L41:M41"/>
    <mergeCell ref="P50:Q50"/>
    <mergeCell ref="A45:H45"/>
    <mergeCell ref="I45:J47"/>
    <mergeCell ref="K45:K47"/>
    <mergeCell ref="L45:M45"/>
    <mergeCell ref="A46:B46"/>
    <mergeCell ref="G46:H46"/>
    <mergeCell ref="L46:M46"/>
    <mergeCell ref="A47:B47"/>
    <mergeCell ref="G47:H47"/>
    <mergeCell ref="L47:M47"/>
    <mergeCell ref="C46:D46"/>
    <mergeCell ref="E46:F46"/>
    <mergeCell ref="C47:D47"/>
    <mergeCell ref="E47:F47"/>
    <mergeCell ref="G51:H51"/>
    <mergeCell ref="L51:M51"/>
    <mergeCell ref="G53:H53"/>
    <mergeCell ref="L53:M53"/>
    <mergeCell ref="G54:H54"/>
    <mergeCell ref="L54:M54"/>
    <mergeCell ref="L48:M48"/>
    <mergeCell ref="G49:H49"/>
    <mergeCell ref="L49:M49"/>
    <mergeCell ref="G50:H50"/>
    <mergeCell ref="L50:M50"/>
    <mergeCell ref="L52:M52"/>
    <mergeCell ref="G52:H52"/>
    <mergeCell ref="G58:H58"/>
    <mergeCell ref="L58:M58"/>
    <mergeCell ref="G59:H59"/>
    <mergeCell ref="L59:M59"/>
    <mergeCell ref="G60:H60"/>
    <mergeCell ref="L60:M60"/>
    <mergeCell ref="G55:H55"/>
    <mergeCell ref="L55:M55"/>
    <mergeCell ref="G56:H56"/>
    <mergeCell ref="L56:M56"/>
    <mergeCell ref="G57:H57"/>
    <mergeCell ref="L57:M57"/>
    <mergeCell ref="G72:H72"/>
    <mergeCell ref="L72:M72"/>
    <mergeCell ref="G73:H73"/>
    <mergeCell ref="L73:M73"/>
    <mergeCell ref="G61:H61"/>
    <mergeCell ref="L61:M61"/>
    <mergeCell ref="G63:H63"/>
    <mergeCell ref="L63:M63"/>
    <mergeCell ref="G64:H64"/>
    <mergeCell ref="L64:M64"/>
    <mergeCell ref="G69:H69"/>
    <mergeCell ref="L69:M69"/>
    <mergeCell ref="G70:H70"/>
    <mergeCell ref="L70:M70"/>
    <mergeCell ref="G71:H71"/>
    <mergeCell ref="L71:M71"/>
    <mergeCell ref="G65:H65"/>
    <mergeCell ref="L65:M65"/>
    <mergeCell ref="G66:H66"/>
    <mergeCell ref="L66:M66"/>
    <mergeCell ref="G67:H67"/>
    <mergeCell ref="L67:M67"/>
    <mergeCell ref="G68:H68"/>
    <mergeCell ref="L68:M68"/>
    <mergeCell ref="G80:H80"/>
    <mergeCell ref="I80:J80"/>
    <mergeCell ref="L80:M80"/>
    <mergeCell ref="L74:M74"/>
    <mergeCell ref="G74:H74"/>
    <mergeCell ref="G78:H78"/>
    <mergeCell ref="I78:J78"/>
    <mergeCell ref="L78:M78"/>
    <mergeCell ref="G79:H79"/>
    <mergeCell ref="I79:J79"/>
    <mergeCell ref="L79:M79"/>
    <mergeCell ref="G76:H76"/>
    <mergeCell ref="I76:J76"/>
    <mergeCell ref="L76:M76"/>
    <mergeCell ref="G77:H77"/>
    <mergeCell ref="I77:J77"/>
    <mergeCell ref="L77:M77"/>
    <mergeCell ref="G75:H75"/>
    <mergeCell ref="L75:M75"/>
  </mergeCells>
  <pageMargins left="0.3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A21" sqref="A21:E21"/>
    </sheetView>
  </sheetViews>
  <sheetFormatPr defaultRowHeight="14.25" x14ac:dyDescent="0.3"/>
  <cols>
    <col min="1" max="1" width="9.140625" style="228"/>
    <col min="2" max="2" width="5.28515625" style="228" customWidth="1"/>
    <col min="3" max="4" width="9.140625" style="228"/>
    <col min="5" max="5" width="16" style="228" customWidth="1"/>
    <col min="6" max="6" width="9.140625" style="228"/>
    <col min="7" max="7" width="10.28515625" style="228" customWidth="1"/>
    <col min="8" max="8" width="5.28515625" style="228" customWidth="1"/>
    <col min="9" max="9" width="9.140625" style="228"/>
    <col min="10" max="10" width="6.140625" style="228" customWidth="1"/>
    <col min="11" max="11" width="5.42578125" style="228" customWidth="1"/>
    <col min="12" max="12" width="14.5703125" style="228" bestFit="1" customWidth="1"/>
    <col min="13" max="16384" width="9.140625" style="228"/>
  </cols>
  <sheetData>
    <row r="1" spans="1:12" ht="21" x14ac:dyDescent="0.3">
      <c r="A1" s="363" t="s">
        <v>0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ht="21" x14ac:dyDescent="0.3">
      <c r="A2" s="363" t="s">
        <v>259</v>
      </c>
      <c r="B2" s="363"/>
      <c r="C2" s="363"/>
      <c r="D2" s="363"/>
      <c r="E2" s="363"/>
      <c r="F2" s="363"/>
      <c r="G2" s="363"/>
      <c r="H2" s="363"/>
      <c r="I2" s="363"/>
      <c r="J2" s="363"/>
    </row>
    <row r="3" spans="1:12" ht="21" x14ac:dyDescent="0.3">
      <c r="A3" s="364" t="s">
        <v>517</v>
      </c>
      <c r="B3" s="364"/>
      <c r="C3" s="364"/>
      <c r="D3" s="364"/>
      <c r="E3" s="364"/>
      <c r="F3" s="364"/>
      <c r="G3" s="364"/>
      <c r="H3" s="364"/>
      <c r="I3" s="364"/>
      <c r="J3" s="364"/>
    </row>
    <row r="4" spans="1:12" ht="21" x14ac:dyDescent="0.3">
      <c r="A4" s="365" t="s">
        <v>1</v>
      </c>
      <c r="B4" s="366"/>
      <c r="C4" s="366"/>
      <c r="D4" s="366"/>
      <c r="E4" s="367"/>
      <c r="F4" s="229" t="s">
        <v>2</v>
      </c>
      <c r="G4" s="368" t="s">
        <v>3</v>
      </c>
      <c r="H4" s="369"/>
      <c r="I4" s="368" t="s">
        <v>4</v>
      </c>
      <c r="J4" s="369"/>
    </row>
    <row r="5" spans="1:12" ht="20.25" x14ac:dyDescent="0.3">
      <c r="A5" s="355" t="s">
        <v>15</v>
      </c>
      <c r="B5" s="356"/>
      <c r="C5" s="356"/>
      <c r="D5" s="356"/>
      <c r="E5" s="357"/>
      <c r="F5" s="230" t="s">
        <v>142</v>
      </c>
      <c r="G5" s="379">
        <v>0</v>
      </c>
      <c r="H5" s="379"/>
      <c r="I5" s="380"/>
      <c r="J5" s="380"/>
    </row>
    <row r="6" spans="1:12" ht="20.25" x14ac:dyDescent="0.3">
      <c r="A6" s="373" t="s">
        <v>166</v>
      </c>
      <c r="B6" s="374"/>
      <c r="C6" s="374"/>
      <c r="D6" s="374"/>
      <c r="E6" s="375"/>
      <c r="F6" s="230" t="s">
        <v>143</v>
      </c>
      <c r="G6" s="381">
        <v>2794684.22</v>
      </c>
      <c r="H6" s="382"/>
      <c r="I6" s="381"/>
      <c r="J6" s="382"/>
    </row>
    <row r="7" spans="1:12" ht="20.25" x14ac:dyDescent="0.3">
      <c r="A7" s="373" t="s">
        <v>167</v>
      </c>
      <c r="B7" s="374"/>
      <c r="C7" s="374"/>
      <c r="D7" s="374"/>
      <c r="E7" s="375"/>
      <c r="F7" s="230"/>
      <c r="G7" s="353">
        <v>1745336.83</v>
      </c>
      <c r="H7" s="354"/>
      <c r="I7" s="353"/>
      <c r="J7" s="354"/>
    </row>
    <row r="8" spans="1:12" ht="20.25" x14ac:dyDescent="0.3">
      <c r="A8" s="373" t="s">
        <v>168</v>
      </c>
      <c r="B8" s="374"/>
      <c r="C8" s="374"/>
      <c r="D8" s="374"/>
      <c r="E8" s="375"/>
      <c r="F8" s="230"/>
      <c r="G8" s="353">
        <v>10194216.73</v>
      </c>
      <c r="H8" s="354"/>
      <c r="I8" s="353"/>
      <c r="J8" s="354"/>
      <c r="K8" s="228" t="s">
        <v>217</v>
      </c>
    </row>
    <row r="9" spans="1:12" ht="20.25" x14ac:dyDescent="0.3">
      <c r="A9" s="355" t="s">
        <v>169</v>
      </c>
      <c r="B9" s="356"/>
      <c r="C9" s="356"/>
      <c r="D9" s="356"/>
      <c r="E9" s="357"/>
      <c r="F9" s="230" t="s">
        <v>144</v>
      </c>
      <c r="G9" s="353">
        <v>3008377.49</v>
      </c>
      <c r="H9" s="354"/>
      <c r="I9" s="353"/>
      <c r="J9" s="354"/>
    </row>
    <row r="10" spans="1:12" ht="20.25" x14ac:dyDescent="0.3">
      <c r="A10" s="355" t="s">
        <v>170</v>
      </c>
      <c r="B10" s="356"/>
      <c r="C10" s="356"/>
      <c r="D10" s="356"/>
      <c r="E10" s="357"/>
      <c r="F10" s="230"/>
      <c r="G10" s="353">
        <v>775996.12</v>
      </c>
      <c r="H10" s="354"/>
      <c r="I10" s="353"/>
      <c r="J10" s="354"/>
    </row>
    <row r="11" spans="1:12" ht="20.25" x14ac:dyDescent="0.3">
      <c r="A11" s="231" t="s">
        <v>290</v>
      </c>
      <c r="B11" s="232"/>
      <c r="C11" s="232"/>
      <c r="D11" s="232"/>
      <c r="E11" s="233"/>
      <c r="F11" s="230"/>
      <c r="G11" s="351">
        <v>10000000</v>
      </c>
      <c r="H11" s="352"/>
      <c r="I11" s="234"/>
      <c r="J11" s="235"/>
    </row>
    <row r="12" spans="1:12" ht="20.25" x14ac:dyDescent="0.4">
      <c r="A12" s="236" t="s">
        <v>175</v>
      </c>
      <c r="B12" s="237"/>
      <c r="C12" s="237"/>
      <c r="D12" s="237"/>
      <c r="E12" s="238"/>
      <c r="F12" s="230"/>
      <c r="G12" s="351">
        <v>9391913.6400000006</v>
      </c>
      <c r="H12" s="352"/>
      <c r="I12" s="234"/>
      <c r="J12" s="235"/>
      <c r="L12" s="239">
        <f>SUM(G6:H12)</f>
        <v>37910525.030000001</v>
      </c>
    </row>
    <row r="13" spans="1:12" ht="20.25" x14ac:dyDescent="0.3">
      <c r="A13" s="355" t="s">
        <v>261</v>
      </c>
      <c r="B13" s="356"/>
      <c r="C13" s="356"/>
      <c r="D13" s="356"/>
      <c r="E13" s="357"/>
      <c r="F13" s="230" t="s">
        <v>145</v>
      </c>
      <c r="G13" s="351">
        <f>60640.58-7967.28-2753.66-2188.51-815.24-889.11</f>
        <v>46026.78</v>
      </c>
      <c r="H13" s="352"/>
      <c r="I13" s="351"/>
      <c r="J13" s="352"/>
    </row>
    <row r="14" spans="1:12" ht="20.25" x14ac:dyDescent="0.3">
      <c r="A14" s="360" t="s">
        <v>243</v>
      </c>
      <c r="B14" s="361"/>
      <c r="C14" s="361"/>
      <c r="D14" s="361"/>
      <c r="E14" s="362"/>
      <c r="F14" s="230" t="s">
        <v>146</v>
      </c>
      <c r="G14" s="353">
        <f>113070-285-1110-1190-385-425</f>
        <v>109675</v>
      </c>
      <c r="H14" s="354"/>
      <c r="I14" s="353"/>
      <c r="J14" s="354"/>
    </row>
    <row r="15" spans="1:12" ht="20.25" x14ac:dyDescent="0.3">
      <c r="A15" s="372" t="s">
        <v>13</v>
      </c>
      <c r="B15" s="372"/>
      <c r="C15" s="372"/>
      <c r="D15" s="372"/>
      <c r="E15" s="372"/>
      <c r="F15" s="230" t="s">
        <v>126</v>
      </c>
      <c r="G15" s="353">
        <f>165100-165100+44160</f>
        <v>44160</v>
      </c>
      <c r="H15" s="354"/>
      <c r="I15" s="353"/>
      <c r="J15" s="354"/>
    </row>
    <row r="16" spans="1:12" ht="20.25" x14ac:dyDescent="0.3">
      <c r="A16" s="372" t="s">
        <v>178</v>
      </c>
      <c r="B16" s="372"/>
      <c r="C16" s="372"/>
      <c r="D16" s="372"/>
      <c r="E16" s="372"/>
      <c r="F16" s="230" t="s">
        <v>161</v>
      </c>
      <c r="G16" s="351">
        <v>727270</v>
      </c>
      <c r="H16" s="352"/>
      <c r="I16" s="234"/>
      <c r="J16" s="235"/>
    </row>
    <row r="17" spans="1:10" ht="20.25" x14ac:dyDescent="0.3">
      <c r="A17" s="372" t="s">
        <v>152</v>
      </c>
      <c r="B17" s="372"/>
      <c r="C17" s="372"/>
      <c r="D17" s="372"/>
      <c r="E17" s="372"/>
      <c r="F17" s="230"/>
      <c r="G17" s="353">
        <f>113000-16000-21000</f>
        <v>76000</v>
      </c>
      <c r="H17" s="354"/>
      <c r="I17" s="234"/>
      <c r="J17" s="235"/>
    </row>
    <row r="18" spans="1:10" ht="20.25" x14ac:dyDescent="0.3">
      <c r="A18" s="355" t="s">
        <v>6</v>
      </c>
      <c r="B18" s="356"/>
      <c r="C18" s="356"/>
      <c r="D18" s="356"/>
      <c r="E18" s="357"/>
      <c r="F18" s="230" t="s">
        <v>180</v>
      </c>
      <c r="G18" s="351">
        <v>411216</v>
      </c>
      <c r="H18" s="352"/>
      <c r="I18" s="234"/>
      <c r="J18" s="235"/>
    </row>
    <row r="19" spans="1:10" ht="20.25" x14ac:dyDescent="0.3">
      <c r="A19" s="355" t="s">
        <v>128</v>
      </c>
      <c r="B19" s="356"/>
      <c r="C19" s="356"/>
      <c r="D19" s="356"/>
      <c r="E19" s="357"/>
      <c r="F19" s="230" t="s">
        <v>130</v>
      </c>
      <c r="G19" s="351">
        <v>1710600</v>
      </c>
      <c r="H19" s="352"/>
      <c r="I19" s="234"/>
      <c r="J19" s="235"/>
    </row>
    <row r="20" spans="1:10" ht="20.25" x14ac:dyDescent="0.3">
      <c r="A20" s="355" t="s">
        <v>129</v>
      </c>
      <c r="B20" s="356"/>
      <c r="C20" s="356"/>
      <c r="D20" s="356"/>
      <c r="E20" s="357"/>
      <c r="F20" s="230" t="s">
        <v>131</v>
      </c>
      <c r="G20" s="351">
        <v>3470814</v>
      </c>
      <c r="H20" s="352"/>
      <c r="I20" s="234"/>
      <c r="J20" s="235"/>
    </row>
    <row r="21" spans="1:10" ht="20.25" x14ac:dyDescent="0.3">
      <c r="A21" s="355" t="s">
        <v>183</v>
      </c>
      <c r="B21" s="356"/>
      <c r="C21" s="356"/>
      <c r="D21" s="356"/>
      <c r="E21" s="357"/>
      <c r="F21" s="230" t="s">
        <v>131</v>
      </c>
      <c r="G21" s="351">
        <v>1118550</v>
      </c>
      <c r="H21" s="352"/>
      <c r="I21" s="234"/>
      <c r="J21" s="235"/>
    </row>
    <row r="22" spans="1:10" ht="20.25" x14ac:dyDescent="0.3">
      <c r="A22" s="355" t="s">
        <v>7</v>
      </c>
      <c r="B22" s="356"/>
      <c r="C22" s="356"/>
      <c r="D22" s="356"/>
      <c r="E22" s="357"/>
      <c r="F22" s="230" t="s">
        <v>132</v>
      </c>
      <c r="G22" s="351">
        <v>130040</v>
      </c>
      <c r="H22" s="352"/>
      <c r="I22" s="234"/>
      <c r="J22" s="235"/>
    </row>
    <row r="23" spans="1:10" ht="20.25" x14ac:dyDescent="0.3">
      <c r="A23" s="355" t="s">
        <v>8</v>
      </c>
      <c r="B23" s="356"/>
      <c r="C23" s="356"/>
      <c r="D23" s="356"/>
      <c r="E23" s="357"/>
      <c r="F23" s="230" t="s">
        <v>133</v>
      </c>
      <c r="G23" s="351">
        <v>2810191.46</v>
      </c>
      <c r="H23" s="352"/>
      <c r="I23" s="234"/>
      <c r="J23" s="235"/>
    </row>
    <row r="24" spans="1:10" ht="20.25" x14ac:dyDescent="0.3">
      <c r="A24" s="355" t="s">
        <v>9</v>
      </c>
      <c r="B24" s="356"/>
      <c r="C24" s="356"/>
      <c r="D24" s="356"/>
      <c r="E24" s="357"/>
      <c r="F24" s="230" t="s">
        <v>134</v>
      </c>
      <c r="G24" s="351">
        <v>1653087.1</v>
      </c>
      <c r="H24" s="352"/>
      <c r="I24" s="234"/>
      <c r="J24" s="235"/>
    </row>
    <row r="25" spans="1:10" ht="20.25" x14ac:dyDescent="0.3">
      <c r="A25" s="355" t="s">
        <v>10</v>
      </c>
      <c r="B25" s="356"/>
      <c r="C25" s="356"/>
      <c r="D25" s="356"/>
      <c r="E25" s="357"/>
      <c r="F25" s="230" t="s">
        <v>135</v>
      </c>
      <c r="G25" s="351">
        <v>791252.83</v>
      </c>
      <c r="H25" s="352"/>
      <c r="I25" s="234"/>
      <c r="J25" s="235"/>
    </row>
    <row r="26" spans="1:10" ht="20.25" x14ac:dyDescent="0.3">
      <c r="A26" s="355" t="s">
        <v>12</v>
      </c>
      <c r="B26" s="356"/>
      <c r="C26" s="356"/>
      <c r="D26" s="356"/>
      <c r="E26" s="357"/>
      <c r="F26" s="230" t="s">
        <v>136</v>
      </c>
      <c r="G26" s="351">
        <v>386850</v>
      </c>
      <c r="H26" s="352"/>
      <c r="I26" s="234"/>
      <c r="J26" s="235"/>
    </row>
    <row r="27" spans="1:10" ht="20.25" x14ac:dyDescent="0.3">
      <c r="A27" s="355" t="s">
        <v>56</v>
      </c>
      <c r="B27" s="356"/>
      <c r="C27" s="356"/>
      <c r="D27" s="356"/>
      <c r="E27" s="357"/>
      <c r="F27" s="230" t="s">
        <v>181</v>
      </c>
      <c r="G27" s="351">
        <v>2986400</v>
      </c>
      <c r="H27" s="352"/>
      <c r="I27" s="234"/>
      <c r="J27" s="235"/>
    </row>
    <row r="28" spans="1:10" ht="18" customHeight="1" x14ac:dyDescent="0.3">
      <c r="A28" s="360" t="s">
        <v>179</v>
      </c>
      <c r="B28" s="361"/>
      <c r="C28" s="361"/>
      <c r="D28" s="361"/>
      <c r="E28" s="362"/>
      <c r="F28" s="230" t="s">
        <v>138</v>
      </c>
      <c r="G28" s="351">
        <v>0</v>
      </c>
      <c r="H28" s="352"/>
      <c r="I28" s="234"/>
      <c r="J28" s="235"/>
    </row>
    <row r="29" spans="1:10" ht="20.25" x14ac:dyDescent="0.3">
      <c r="A29" s="355" t="s">
        <v>11</v>
      </c>
      <c r="B29" s="356"/>
      <c r="C29" s="356"/>
      <c r="D29" s="356"/>
      <c r="E29" s="357"/>
      <c r="F29" s="230" t="s">
        <v>182</v>
      </c>
      <c r="G29" s="351">
        <v>1986000</v>
      </c>
      <c r="H29" s="352"/>
      <c r="I29" s="234"/>
      <c r="J29" s="235"/>
    </row>
    <row r="30" spans="1:10" ht="20.25" x14ac:dyDescent="0.3">
      <c r="A30" s="355" t="s">
        <v>75</v>
      </c>
      <c r="B30" s="356"/>
      <c r="C30" s="356"/>
      <c r="D30" s="356"/>
      <c r="E30" s="357"/>
      <c r="F30" s="230" t="s">
        <v>297</v>
      </c>
      <c r="G30" s="351">
        <v>11381269</v>
      </c>
      <c r="H30" s="352"/>
      <c r="I30" s="234"/>
      <c r="J30" s="235"/>
    </row>
    <row r="31" spans="1:10" ht="20.25" x14ac:dyDescent="0.3">
      <c r="A31" s="376" t="s">
        <v>296</v>
      </c>
      <c r="B31" s="377"/>
      <c r="C31" s="377"/>
      <c r="D31" s="377"/>
      <c r="E31" s="378"/>
      <c r="F31" s="230" t="s">
        <v>297</v>
      </c>
      <c r="G31" s="351">
        <v>1037000</v>
      </c>
      <c r="H31" s="352"/>
      <c r="I31" s="234"/>
      <c r="J31" s="235"/>
    </row>
    <row r="32" spans="1:10" ht="20.25" x14ac:dyDescent="0.3">
      <c r="A32" s="355" t="s">
        <v>14</v>
      </c>
      <c r="B32" s="356"/>
      <c r="C32" s="356"/>
      <c r="D32" s="356"/>
      <c r="E32" s="357"/>
      <c r="F32" s="230" t="s">
        <v>141</v>
      </c>
      <c r="G32" s="353"/>
      <c r="H32" s="354"/>
      <c r="I32" s="353">
        <f>16802835.12-10000+0.1-10490+500</f>
        <v>16782845.220000003</v>
      </c>
      <c r="J32" s="354"/>
    </row>
    <row r="33" spans="1:12" ht="20.25" x14ac:dyDescent="0.3">
      <c r="A33" s="355" t="s">
        <v>16</v>
      </c>
      <c r="B33" s="356"/>
      <c r="C33" s="356"/>
      <c r="D33" s="356"/>
      <c r="E33" s="357"/>
      <c r="F33" s="230" t="s">
        <v>147</v>
      </c>
      <c r="G33" s="353"/>
      <c r="H33" s="354"/>
      <c r="I33" s="353">
        <v>10299783.08</v>
      </c>
      <c r="J33" s="354"/>
    </row>
    <row r="34" spans="1:12" ht="20.25" x14ac:dyDescent="0.3">
      <c r="A34" s="231" t="s">
        <v>267</v>
      </c>
      <c r="B34" s="232"/>
      <c r="C34" s="232"/>
      <c r="D34" s="232"/>
      <c r="E34" s="233"/>
      <c r="F34" s="230" t="s">
        <v>140</v>
      </c>
      <c r="G34" s="351"/>
      <c r="H34" s="352"/>
      <c r="I34" s="351">
        <f>370100-2400-165130</f>
        <v>202570</v>
      </c>
      <c r="J34" s="352"/>
    </row>
    <row r="35" spans="1:12" ht="20.25" x14ac:dyDescent="0.3">
      <c r="A35" s="355" t="s">
        <v>242</v>
      </c>
      <c r="B35" s="356"/>
      <c r="C35" s="356"/>
      <c r="D35" s="356"/>
      <c r="E35" s="357"/>
      <c r="F35" s="230"/>
      <c r="G35" s="353"/>
      <c r="H35" s="354"/>
      <c r="I35" s="353">
        <f>850066.26+1929.86</f>
        <v>851996.12</v>
      </c>
      <c r="J35" s="354"/>
    </row>
    <row r="36" spans="1:12" ht="20.25" x14ac:dyDescent="0.3">
      <c r="A36" s="355" t="s">
        <v>229</v>
      </c>
      <c r="B36" s="356"/>
      <c r="C36" s="356"/>
      <c r="D36" s="356"/>
      <c r="E36" s="357"/>
      <c r="F36" s="230" t="s">
        <v>184</v>
      </c>
      <c r="G36" s="240"/>
      <c r="H36" s="241"/>
      <c r="I36" s="351">
        <f>22240204.67+4718019.69+1413050+2325960.23+1708515+2190927.19+649300+1710420.12+592974+2291478.48+589210</f>
        <v>40430059.379999995</v>
      </c>
      <c r="J36" s="352"/>
    </row>
    <row r="37" spans="1:12" ht="20.25" x14ac:dyDescent="0.3">
      <c r="A37" s="355" t="s">
        <v>17</v>
      </c>
      <c r="B37" s="356"/>
      <c r="C37" s="356" t="s">
        <v>18</v>
      </c>
      <c r="D37" s="356"/>
      <c r="E37" s="357"/>
      <c r="F37" s="230" t="s">
        <v>148</v>
      </c>
      <c r="G37" s="351"/>
      <c r="H37" s="352"/>
      <c r="I37" s="351">
        <v>9883.86</v>
      </c>
      <c r="J37" s="352"/>
    </row>
    <row r="38" spans="1:12" ht="20.25" x14ac:dyDescent="0.3">
      <c r="A38" s="355"/>
      <c r="B38" s="356"/>
      <c r="C38" s="356" t="s">
        <v>19</v>
      </c>
      <c r="D38" s="356"/>
      <c r="E38" s="357"/>
      <c r="F38" s="230" t="s">
        <v>149</v>
      </c>
      <c r="G38" s="353"/>
      <c r="H38" s="354"/>
      <c r="I38" s="353">
        <v>194603</v>
      </c>
      <c r="J38" s="354"/>
    </row>
    <row r="39" spans="1:12" ht="20.25" x14ac:dyDescent="0.3">
      <c r="A39" s="355"/>
      <c r="B39" s="356"/>
      <c r="C39" s="356" t="s">
        <v>20</v>
      </c>
      <c r="D39" s="356"/>
      <c r="E39" s="357"/>
      <c r="F39" s="230" t="s">
        <v>151</v>
      </c>
      <c r="G39" s="353"/>
      <c r="H39" s="354"/>
      <c r="I39" s="370">
        <v>3045.7</v>
      </c>
      <c r="J39" s="371"/>
    </row>
    <row r="40" spans="1:12" ht="20.25" x14ac:dyDescent="0.3">
      <c r="A40" s="231"/>
      <c r="B40" s="232"/>
      <c r="C40" s="356" t="s">
        <v>21</v>
      </c>
      <c r="D40" s="356"/>
      <c r="E40" s="357"/>
      <c r="F40" s="230" t="s">
        <v>150</v>
      </c>
      <c r="G40" s="353"/>
      <c r="H40" s="354"/>
      <c r="I40" s="353">
        <v>3654.84</v>
      </c>
      <c r="J40" s="354"/>
    </row>
    <row r="41" spans="1:12" ht="20.25" x14ac:dyDescent="0.3">
      <c r="A41" s="231"/>
      <c r="B41" s="232"/>
      <c r="C41" s="232" t="s">
        <v>269</v>
      </c>
      <c r="D41" s="232"/>
      <c r="E41" s="232"/>
      <c r="F41" s="230"/>
      <c r="G41" s="234"/>
      <c r="H41" s="235"/>
      <c r="I41" s="351">
        <v>4486</v>
      </c>
      <c r="J41" s="352"/>
    </row>
    <row r="42" spans="1:12" ht="20.25" x14ac:dyDescent="0.3">
      <c r="A42" s="231"/>
      <c r="B42" s="232"/>
      <c r="C42" s="232" t="s">
        <v>278</v>
      </c>
      <c r="D42" s="232"/>
      <c r="E42" s="232"/>
      <c r="F42" s="230"/>
      <c r="G42" s="240"/>
      <c r="H42" s="241"/>
      <c r="I42" s="351">
        <v>0</v>
      </c>
      <c r="J42" s="352"/>
    </row>
    <row r="43" spans="1:12" ht="20.25" x14ac:dyDescent="0.3">
      <c r="A43" s="231"/>
      <c r="B43" s="232"/>
      <c r="C43" s="232" t="s">
        <v>284</v>
      </c>
      <c r="D43" s="232"/>
      <c r="E43" s="232"/>
      <c r="F43" s="230"/>
      <c r="G43" s="351"/>
      <c r="H43" s="352"/>
      <c r="I43" s="351">
        <v>4000</v>
      </c>
      <c r="J43" s="352"/>
    </row>
    <row r="44" spans="1:12" ht="21" thickBot="1" x14ac:dyDescent="0.45">
      <c r="A44" s="242"/>
      <c r="B44" s="242"/>
      <c r="C44" s="242"/>
      <c r="D44" s="242"/>
      <c r="E44" s="242"/>
      <c r="F44" s="243"/>
      <c r="G44" s="358">
        <f>SUM(G5:H40)</f>
        <v>68786927.200000003</v>
      </c>
      <c r="H44" s="359"/>
      <c r="I44" s="358">
        <f>SUM(I32:J43)</f>
        <v>68786927.200000003</v>
      </c>
      <c r="J44" s="359"/>
      <c r="L44" s="244">
        <f>G44-I44</f>
        <v>0</v>
      </c>
    </row>
    <row r="45" spans="1:12" ht="21" thickTop="1" x14ac:dyDescent="0.4">
      <c r="A45" s="242"/>
      <c r="B45" s="242"/>
      <c r="C45" s="242"/>
      <c r="D45" s="242"/>
      <c r="E45" s="242"/>
      <c r="F45" s="243"/>
      <c r="G45" s="245"/>
      <c r="H45" s="245"/>
      <c r="I45" s="245"/>
      <c r="J45" s="245"/>
      <c r="L45" s="244"/>
    </row>
    <row r="46" spans="1:12" ht="19.5" customHeight="1" x14ac:dyDescent="0.4">
      <c r="A46" s="246"/>
      <c r="B46" s="246"/>
      <c r="C46" s="246"/>
      <c r="D46" s="246"/>
      <c r="E46" s="246"/>
      <c r="F46" s="246"/>
      <c r="G46" s="246"/>
      <c r="H46" s="246"/>
      <c r="I46" s="246"/>
      <c r="J46" s="246"/>
    </row>
    <row r="47" spans="1:12" ht="20.25" x14ac:dyDescent="0.4">
      <c r="A47" s="247" t="s">
        <v>162</v>
      </c>
      <c r="B47" s="246"/>
      <c r="C47" s="246"/>
      <c r="D47" s="247" t="s">
        <v>285</v>
      </c>
      <c r="E47" s="246"/>
      <c r="F47" s="248"/>
      <c r="G47" s="246"/>
      <c r="H47" s="249"/>
      <c r="I47" s="248" t="s">
        <v>239</v>
      </c>
      <c r="J47" s="246"/>
    </row>
    <row r="48" spans="1:12" ht="20.25" x14ac:dyDescent="0.4">
      <c r="A48" s="250" t="s">
        <v>247</v>
      </c>
      <c r="B48" s="250"/>
      <c r="C48" s="247"/>
      <c r="D48" s="247" t="s">
        <v>281</v>
      </c>
      <c r="E48" s="250"/>
      <c r="F48" s="250"/>
      <c r="G48" s="246"/>
      <c r="H48" s="246"/>
      <c r="I48" s="248" t="s">
        <v>57</v>
      </c>
      <c r="J48" s="246"/>
    </row>
    <row r="49" spans="9:9" ht="15" customHeight="1" x14ac:dyDescent="0.3">
      <c r="I49" s="248"/>
    </row>
  </sheetData>
  <mergeCells count="101">
    <mergeCell ref="A31:E31"/>
    <mergeCell ref="A5:E5"/>
    <mergeCell ref="G5:H5"/>
    <mergeCell ref="I5:J5"/>
    <mergeCell ref="A6:E6"/>
    <mergeCell ref="G6:H6"/>
    <mergeCell ref="I6:J6"/>
    <mergeCell ref="A9:E9"/>
    <mergeCell ref="G9:H9"/>
    <mergeCell ref="I9:J9"/>
    <mergeCell ref="A7:E7"/>
    <mergeCell ref="G7:H7"/>
    <mergeCell ref="I7:J7"/>
    <mergeCell ref="A17:E17"/>
    <mergeCell ref="G17:H17"/>
    <mergeCell ref="A16:E16"/>
    <mergeCell ref="A10:E10"/>
    <mergeCell ref="G10:H10"/>
    <mergeCell ref="G16:H16"/>
    <mergeCell ref="G12:H12"/>
    <mergeCell ref="A13:E13"/>
    <mergeCell ref="G13:H13"/>
    <mergeCell ref="A14:E14"/>
    <mergeCell ref="G14:H14"/>
    <mergeCell ref="G11:H11"/>
    <mergeCell ref="I10:J10"/>
    <mergeCell ref="A15:E15"/>
    <mergeCell ref="G15:H15"/>
    <mergeCell ref="I15:J15"/>
    <mergeCell ref="I13:J13"/>
    <mergeCell ref="I14:J14"/>
    <mergeCell ref="A8:E8"/>
    <mergeCell ref="G8:H8"/>
    <mergeCell ref="I8:J8"/>
    <mergeCell ref="A1:J1"/>
    <mergeCell ref="A2:J2"/>
    <mergeCell ref="A3:J3"/>
    <mergeCell ref="A4:E4"/>
    <mergeCell ref="G4:H4"/>
    <mergeCell ref="I4:J4"/>
    <mergeCell ref="I44:J44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A38:B38"/>
    <mergeCell ref="C38:E38"/>
    <mergeCell ref="G38:H38"/>
    <mergeCell ref="I38:J38"/>
    <mergeCell ref="A39:B39"/>
    <mergeCell ref="I39:J39"/>
    <mergeCell ref="C40:E40"/>
    <mergeCell ref="A33:E33"/>
    <mergeCell ref="C39:E39"/>
    <mergeCell ref="G39:H39"/>
    <mergeCell ref="G44:H44"/>
    <mergeCell ref="A23:E23"/>
    <mergeCell ref="A24:E24"/>
    <mergeCell ref="A25:E25"/>
    <mergeCell ref="A21:E21"/>
    <mergeCell ref="A26:E26"/>
    <mergeCell ref="G25:H25"/>
    <mergeCell ref="G23:H23"/>
    <mergeCell ref="G24:H24"/>
    <mergeCell ref="G26:H26"/>
    <mergeCell ref="A27:E27"/>
    <mergeCell ref="A28:E28"/>
    <mergeCell ref="A29:E29"/>
    <mergeCell ref="A30:E30"/>
    <mergeCell ref="A32:E32"/>
    <mergeCell ref="G32:H32"/>
    <mergeCell ref="G30:H30"/>
    <mergeCell ref="G27:H27"/>
    <mergeCell ref="G28:H28"/>
    <mergeCell ref="G29:H29"/>
    <mergeCell ref="G31:H31"/>
    <mergeCell ref="G33:H33"/>
    <mergeCell ref="A18:E18"/>
    <mergeCell ref="A19:E19"/>
    <mergeCell ref="A20:E20"/>
    <mergeCell ref="G20:H20"/>
    <mergeCell ref="A22:E22"/>
    <mergeCell ref="G21:H21"/>
    <mergeCell ref="G22:H22"/>
    <mergeCell ref="G18:H18"/>
    <mergeCell ref="G19:H19"/>
    <mergeCell ref="I43:J43"/>
    <mergeCell ref="G43:H43"/>
    <mergeCell ref="I42:J42"/>
    <mergeCell ref="I41:J41"/>
    <mergeCell ref="I40:J40"/>
    <mergeCell ref="I34:J34"/>
    <mergeCell ref="I33:J33"/>
    <mergeCell ref="I32:J32"/>
    <mergeCell ref="G34:H34"/>
    <mergeCell ref="G40:H40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D38" sqref="D38"/>
    </sheetView>
  </sheetViews>
  <sheetFormatPr defaultColWidth="9.140625" defaultRowHeight="23.25" x14ac:dyDescent="0.5"/>
  <cols>
    <col min="1" max="1" width="28.140625" style="83" customWidth="1"/>
    <col min="2" max="2" width="8.85546875" style="83" bestFit="1" customWidth="1"/>
    <col min="3" max="3" width="13.7109375" style="83" customWidth="1"/>
    <col min="4" max="5" width="13.85546875" style="83" bestFit="1" customWidth="1"/>
    <col min="6" max="6" width="12.7109375" style="83" bestFit="1" customWidth="1"/>
    <col min="7" max="16384" width="9.140625" style="83"/>
  </cols>
  <sheetData>
    <row r="1" spans="1:6" x14ac:dyDescent="0.5">
      <c r="A1" s="383" t="s">
        <v>163</v>
      </c>
      <c r="B1" s="383"/>
      <c r="C1" s="383"/>
      <c r="D1" s="383"/>
      <c r="E1" s="383"/>
      <c r="F1" s="383"/>
    </row>
    <row r="2" spans="1:6" x14ac:dyDescent="0.5">
      <c r="A2" s="383" t="s">
        <v>516</v>
      </c>
      <c r="B2" s="383"/>
      <c r="C2" s="383"/>
      <c r="D2" s="383"/>
      <c r="E2" s="383"/>
      <c r="F2" s="383"/>
    </row>
    <row r="3" spans="1:6" x14ac:dyDescent="0.5">
      <c r="A3" s="92" t="s">
        <v>46</v>
      </c>
      <c r="B3" s="92" t="s">
        <v>2</v>
      </c>
      <c r="C3" s="92" t="s">
        <v>55</v>
      </c>
      <c r="D3" s="92" t="s">
        <v>47</v>
      </c>
      <c r="E3" s="92" t="s">
        <v>48</v>
      </c>
      <c r="F3" s="92" t="s">
        <v>49</v>
      </c>
    </row>
    <row r="4" spans="1:6" x14ac:dyDescent="0.5">
      <c r="A4" s="86" t="s">
        <v>50</v>
      </c>
      <c r="B4" s="87">
        <v>230102</v>
      </c>
      <c r="C4" s="88">
        <v>3222.59</v>
      </c>
      <c r="D4" s="88">
        <v>9883.86</v>
      </c>
      <c r="E4" s="88">
        <v>3222.59</v>
      </c>
      <c r="F4" s="88">
        <f t="shared" ref="F4:F11" si="0">C4+D4-E4</f>
        <v>9883.86</v>
      </c>
    </row>
    <row r="5" spans="1:6" x14ac:dyDescent="0.5">
      <c r="A5" s="86" t="s">
        <v>51</v>
      </c>
      <c r="B5" s="87">
        <v>230108</v>
      </c>
      <c r="C5" s="88">
        <v>227728</v>
      </c>
      <c r="D5" s="88">
        <v>0</v>
      </c>
      <c r="E5" s="88">
        <v>33125</v>
      </c>
      <c r="F5" s="88">
        <f t="shared" si="0"/>
        <v>194603</v>
      </c>
    </row>
    <row r="6" spans="1:6" x14ac:dyDescent="0.5">
      <c r="A6" s="86" t="s">
        <v>52</v>
      </c>
      <c r="B6" s="87">
        <v>230105</v>
      </c>
      <c r="C6" s="88">
        <v>2966</v>
      </c>
      <c r="D6" s="88">
        <v>79.7</v>
      </c>
      <c r="E6" s="88">
        <v>0</v>
      </c>
      <c r="F6" s="88">
        <f t="shared" si="0"/>
        <v>3045.7</v>
      </c>
    </row>
    <row r="7" spans="1:6" x14ac:dyDescent="0.5">
      <c r="A7" s="86" t="s">
        <v>164</v>
      </c>
      <c r="B7" s="87">
        <v>230106</v>
      </c>
      <c r="C7" s="88">
        <v>3559.2</v>
      </c>
      <c r="D7" s="88">
        <v>95.64</v>
      </c>
      <c r="E7" s="88">
        <v>0</v>
      </c>
      <c r="F7" s="88">
        <f t="shared" si="0"/>
        <v>3654.8399999999997</v>
      </c>
    </row>
    <row r="8" spans="1:6" x14ac:dyDescent="0.5">
      <c r="A8" s="86" t="s">
        <v>53</v>
      </c>
      <c r="B8" s="87" t="s">
        <v>5</v>
      </c>
      <c r="C8" s="88">
        <v>851996.12</v>
      </c>
      <c r="D8" s="88">
        <v>0</v>
      </c>
      <c r="E8" s="88">
        <v>0</v>
      </c>
      <c r="F8" s="88">
        <f t="shared" si="0"/>
        <v>851996.12</v>
      </c>
    </row>
    <row r="9" spans="1:6" x14ac:dyDescent="0.5">
      <c r="A9" s="86" t="s">
        <v>265</v>
      </c>
      <c r="B9" s="180">
        <v>0</v>
      </c>
      <c r="C9" s="88">
        <v>7903</v>
      </c>
      <c r="D9" s="88">
        <v>4486</v>
      </c>
      <c r="E9" s="88">
        <v>7903</v>
      </c>
      <c r="F9" s="88">
        <f t="shared" si="0"/>
        <v>4486</v>
      </c>
    </row>
    <row r="10" spans="1:6" x14ac:dyDescent="0.5">
      <c r="A10" s="86" t="s">
        <v>277</v>
      </c>
      <c r="B10" s="86"/>
      <c r="C10" s="88">
        <v>0</v>
      </c>
      <c r="D10" s="88">
        <v>0</v>
      </c>
      <c r="E10" s="88">
        <v>0</v>
      </c>
      <c r="F10" s="88">
        <f t="shared" si="0"/>
        <v>0</v>
      </c>
    </row>
    <row r="11" spans="1:6" x14ac:dyDescent="0.5">
      <c r="A11" s="86" t="s">
        <v>283</v>
      </c>
      <c r="B11" s="86"/>
      <c r="C11" s="88">
        <v>4000</v>
      </c>
      <c r="D11" s="88">
        <v>0</v>
      </c>
      <c r="E11" s="88">
        <v>0</v>
      </c>
      <c r="F11" s="88">
        <f t="shared" si="0"/>
        <v>4000</v>
      </c>
    </row>
    <row r="12" spans="1:6" ht="24" thickBot="1" x14ac:dyDescent="0.55000000000000004">
      <c r="A12" s="89" t="s">
        <v>54</v>
      </c>
      <c r="B12" s="90"/>
      <c r="C12" s="91">
        <f>SUM(C4:C11)</f>
        <v>1101374.9099999999</v>
      </c>
      <c r="D12" s="91">
        <f>SUM(D4:D11)</f>
        <v>14545.2</v>
      </c>
      <c r="E12" s="91">
        <f t="shared" ref="E12:F12" si="1">SUM(E4:E11)</f>
        <v>44250.59</v>
      </c>
      <c r="F12" s="91">
        <f t="shared" si="1"/>
        <v>1071669.52</v>
      </c>
    </row>
    <row r="13" spans="1:6" ht="24" thickTop="1" x14ac:dyDescent="0.5"/>
    <row r="15" spans="1:6" x14ac:dyDescent="0.5">
      <c r="A15" s="383" t="s">
        <v>75</v>
      </c>
      <c r="B15" s="383"/>
      <c r="C15" s="383"/>
      <c r="D15" s="383"/>
      <c r="E15" s="383"/>
      <c r="F15" s="383"/>
    </row>
    <row r="16" spans="1:6" x14ac:dyDescent="0.5">
      <c r="A16" s="383" t="str">
        <f>A2</f>
        <v>ประจำเดือนกรกฎาคม  2558</v>
      </c>
      <c r="B16" s="383"/>
      <c r="C16" s="383"/>
      <c r="D16" s="383"/>
      <c r="E16" s="383"/>
      <c r="F16" s="383"/>
    </row>
    <row r="17" spans="1:6" x14ac:dyDescent="0.5">
      <c r="A17" s="92" t="s">
        <v>46</v>
      </c>
      <c r="B17" s="92" t="s">
        <v>2</v>
      </c>
      <c r="C17" s="92" t="s">
        <v>55</v>
      </c>
      <c r="D17" s="92" t="s">
        <v>244</v>
      </c>
      <c r="E17" s="92" t="s">
        <v>66</v>
      </c>
      <c r="F17" s="92" t="s">
        <v>49</v>
      </c>
    </row>
    <row r="18" spans="1:6" x14ac:dyDescent="0.5">
      <c r="A18" s="179" t="s">
        <v>225</v>
      </c>
      <c r="B18" s="87"/>
      <c r="C18" s="88">
        <v>0</v>
      </c>
      <c r="D18" s="88">
        <f>1664700+1109800+1109800+554900+459500+523100</f>
        <v>5421800</v>
      </c>
      <c r="E18" s="88">
        <f>530000+528200-2400+1591400-600+525400+522300+525400+520800-4200</f>
        <v>4736300</v>
      </c>
      <c r="F18" s="88">
        <f t="shared" ref="F18:F30" si="2">C18+D18-E18</f>
        <v>685500</v>
      </c>
    </row>
    <row r="19" spans="1:6" x14ac:dyDescent="0.5">
      <c r="A19" s="179" t="s">
        <v>226</v>
      </c>
      <c r="B19" s="87"/>
      <c r="C19" s="88">
        <v>0</v>
      </c>
      <c r="D19" s="88">
        <f>177000+200600+188800+94400+94400+82400</f>
        <v>837600</v>
      </c>
      <c r="E19" s="88">
        <f>57500+195500-3200+115000+91200+91200+186400+91200</f>
        <v>824800</v>
      </c>
      <c r="F19" s="88">
        <f t="shared" si="2"/>
        <v>12800</v>
      </c>
    </row>
    <row r="20" spans="1:6" x14ac:dyDescent="0.5">
      <c r="A20" s="179" t="s">
        <v>227</v>
      </c>
      <c r="B20" s="87"/>
      <c r="C20" s="88">
        <v>0</v>
      </c>
      <c r="D20" s="88">
        <f>163500+54500+109000+152100</f>
        <v>479100</v>
      </c>
      <c r="E20" s="88">
        <f>50700+50700+50700+50700+50700+50700+50700+50700+46200</f>
        <v>451800</v>
      </c>
      <c r="F20" s="88">
        <f t="shared" si="2"/>
        <v>27300</v>
      </c>
    </row>
    <row r="21" spans="1:6" x14ac:dyDescent="0.5">
      <c r="A21" s="179" t="s">
        <v>237</v>
      </c>
      <c r="B21" s="87"/>
      <c r="C21" s="88">
        <v>0</v>
      </c>
      <c r="D21" s="88">
        <f>215190+215190+227160+4950</f>
        <v>662490</v>
      </c>
      <c r="E21" s="88">
        <f>71730+71730+71730+72120+73680+72120+74170+74170+74170</f>
        <v>655620</v>
      </c>
      <c r="F21" s="88">
        <f t="shared" si="2"/>
        <v>6870</v>
      </c>
    </row>
    <row r="22" spans="1:6" x14ac:dyDescent="0.5">
      <c r="A22" s="179" t="s">
        <v>238</v>
      </c>
      <c r="B22" s="86"/>
      <c r="C22" s="88">
        <v>0</v>
      </c>
      <c r="D22" s="88">
        <f>8175+2725+5450+7605</f>
        <v>23955</v>
      </c>
      <c r="E22" s="88">
        <f>2535+2535+2535+2535+2535+2535+2535+2535+2310</f>
        <v>22590</v>
      </c>
      <c r="F22" s="88">
        <f t="shared" si="2"/>
        <v>1365</v>
      </c>
    </row>
    <row r="23" spans="1:6" x14ac:dyDescent="0.5">
      <c r="A23" s="179" t="s">
        <v>266</v>
      </c>
      <c r="B23" s="86"/>
      <c r="C23" s="88">
        <v>0</v>
      </c>
      <c r="D23" s="88">
        <f>191250+191250</f>
        <v>382500</v>
      </c>
      <c r="E23" s="88">
        <f>191250+177650</f>
        <v>368900</v>
      </c>
      <c r="F23" s="88">
        <f t="shared" si="2"/>
        <v>13600</v>
      </c>
    </row>
    <row r="24" spans="1:6" x14ac:dyDescent="0.5">
      <c r="A24" s="186" t="s">
        <v>286</v>
      </c>
      <c r="B24" s="86"/>
      <c r="C24" s="88"/>
      <c r="D24" s="88">
        <v>1605000</v>
      </c>
      <c r="E24" s="88">
        <v>1600185</v>
      </c>
      <c r="F24" s="88">
        <f t="shared" si="2"/>
        <v>4815</v>
      </c>
    </row>
    <row r="25" spans="1:6" x14ac:dyDescent="0.5">
      <c r="A25" s="179" t="s">
        <v>287</v>
      </c>
      <c r="B25" s="86"/>
      <c r="C25" s="88"/>
      <c r="D25" s="88">
        <f>1554000+1036000</f>
        <v>2590000</v>
      </c>
      <c r="E25" s="88">
        <f>1554000+1036000</f>
        <v>2590000</v>
      </c>
      <c r="F25" s="88">
        <f t="shared" si="2"/>
        <v>0</v>
      </c>
    </row>
    <row r="26" spans="1:6" x14ac:dyDescent="0.5">
      <c r="A26" s="179" t="s">
        <v>288</v>
      </c>
      <c r="B26" s="86"/>
      <c r="C26" s="88"/>
      <c r="D26" s="88">
        <v>80000</v>
      </c>
      <c r="E26" s="88">
        <v>80000</v>
      </c>
      <c r="F26" s="88">
        <f t="shared" si="2"/>
        <v>0</v>
      </c>
    </row>
    <row r="27" spans="1:6" x14ac:dyDescent="0.5">
      <c r="A27" s="179" t="s">
        <v>289</v>
      </c>
      <c r="B27" s="86"/>
      <c r="C27" s="88"/>
      <c r="D27" s="88">
        <v>52500</v>
      </c>
      <c r="E27" s="88">
        <v>0</v>
      </c>
      <c r="F27" s="88">
        <f t="shared" si="2"/>
        <v>52500</v>
      </c>
    </row>
    <row r="28" spans="1:6" x14ac:dyDescent="0.5">
      <c r="A28" s="179" t="s">
        <v>367</v>
      </c>
      <c r="B28" s="86"/>
      <c r="C28" s="88"/>
      <c r="D28" s="88">
        <f>7900+61160</f>
        <v>69060</v>
      </c>
      <c r="E28" s="88">
        <v>7900</v>
      </c>
      <c r="F28" s="88">
        <f t="shared" si="2"/>
        <v>61160</v>
      </c>
    </row>
    <row r="29" spans="1:6" x14ac:dyDescent="0.5">
      <c r="A29" s="179" t="s">
        <v>472</v>
      </c>
      <c r="B29" s="86"/>
      <c r="C29" s="88"/>
      <c r="D29" s="88">
        <v>23174</v>
      </c>
      <c r="E29" s="88">
        <v>23174</v>
      </c>
      <c r="F29" s="88">
        <f t="shared" si="2"/>
        <v>0</v>
      </c>
    </row>
    <row r="30" spans="1:6" x14ac:dyDescent="0.5">
      <c r="A30" s="179" t="s">
        <v>473</v>
      </c>
      <c r="B30" s="86"/>
      <c r="C30" s="88"/>
      <c r="D30" s="88">
        <v>20000</v>
      </c>
      <c r="E30" s="88">
        <v>20000</v>
      </c>
      <c r="F30" s="88">
        <f t="shared" si="2"/>
        <v>0</v>
      </c>
    </row>
    <row r="31" spans="1:6" ht="24" thickBot="1" x14ac:dyDescent="0.55000000000000004">
      <c r="A31" s="89" t="s">
        <v>54</v>
      </c>
      <c r="B31" s="90"/>
      <c r="C31" s="91">
        <v>0</v>
      </c>
      <c r="D31" s="91">
        <f>SUM(D18:D30)</f>
        <v>12247179</v>
      </c>
      <c r="E31" s="91">
        <f>SUM(E18:E30)</f>
        <v>11381269</v>
      </c>
      <c r="F31" s="91">
        <f>SUM(F18:F28)</f>
        <v>865910</v>
      </c>
    </row>
    <row r="32" spans="1:6" ht="24" thickTop="1" x14ac:dyDescent="0.5"/>
  </sheetData>
  <mergeCells count="4">
    <mergeCell ref="A1:F1"/>
    <mergeCell ref="A2:F2"/>
    <mergeCell ref="A15:F15"/>
    <mergeCell ref="A16:F16"/>
  </mergeCells>
  <pageMargins left="0.75" right="0.43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67" workbookViewId="0">
      <selection activeCell="D78" sqref="D78"/>
    </sheetView>
  </sheetViews>
  <sheetFormatPr defaultColWidth="9.140625" defaultRowHeight="21" x14ac:dyDescent="0.45"/>
  <cols>
    <col min="1" max="1" width="9.140625" style="117"/>
    <col min="2" max="2" width="32" style="117" customWidth="1"/>
    <col min="3" max="3" width="17.7109375" style="117" customWidth="1"/>
    <col min="4" max="4" width="12.85546875" style="117" bestFit="1" customWidth="1"/>
    <col min="5" max="5" width="7.7109375" style="117" customWidth="1"/>
    <col min="6" max="6" width="13.140625" style="117" customWidth="1"/>
    <col min="7" max="7" width="9.140625" style="117"/>
    <col min="8" max="8" width="12" style="117" bestFit="1" customWidth="1"/>
    <col min="9" max="16384" width="9.140625" style="117"/>
  </cols>
  <sheetData>
    <row r="1" spans="1:8" ht="21.75" x14ac:dyDescent="0.45">
      <c r="A1" s="384" t="s">
        <v>234</v>
      </c>
      <c r="B1" s="384"/>
      <c r="C1" s="384"/>
      <c r="D1" s="384"/>
      <c r="E1" s="384"/>
      <c r="F1" s="384"/>
    </row>
    <row r="2" spans="1:8" ht="21.75" x14ac:dyDescent="0.45">
      <c r="A2" s="384" t="s">
        <v>186</v>
      </c>
      <c r="B2" s="384"/>
      <c r="C2" s="384"/>
      <c r="D2" s="384"/>
      <c r="E2" s="384"/>
      <c r="F2" s="384"/>
    </row>
    <row r="3" spans="1:8" ht="21.75" x14ac:dyDescent="0.45">
      <c r="A3" s="384" t="s">
        <v>704</v>
      </c>
      <c r="B3" s="384"/>
      <c r="C3" s="384"/>
      <c r="D3" s="384"/>
      <c r="E3" s="384"/>
      <c r="F3" s="384"/>
    </row>
    <row r="4" spans="1:8" ht="21.75" x14ac:dyDescent="0.45">
      <c r="A4" s="118" t="s">
        <v>187</v>
      </c>
      <c r="B4" s="118"/>
      <c r="C4" s="119"/>
      <c r="D4" s="119"/>
      <c r="E4" s="119"/>
      <c r="F4" s="120"/>
    </row>
    <row r="5" spans="1:8" x14ac:dyDescent="0.45">
      <c r="A5" s="385" t="s">
        <v>70</v>
      </c>
      <c r="B5" s="386"/>
      <c r="C5" s="389" t="s">
        <v>68</v>
      </c>
      <c r="D5" s="389" t="s">
        <v>188</v>
      </c>
      <c r="E5" s="121" t="s">
        <v>189</v>
      </c>
      <c r="F5" s="121" t="s">
        <v>190</v>
      </c>
    </row>
    <row r="6" spans="1:8" x14ac:dyDescent="0.45">
      <c r="A6" s="387"/>
      <c r="B6" s="388"/>
      <c r="C6" s="390"/>
      <c r="D6" s="390"/>
      <c r="E6" s="122" t="s">
        <v>191</v>
      </c>
      <c r="F6" s="122" t="s">
        <v>192</v>
      </c>
    </row>
    <row r="7" spans="1:8" s="127" customFormat="1" x14ac:dyDescent="0.45">
      <c r="A7" s="123" t="s">
        <v>193</v>
      </c>
      <c r="B7" s="124"/>
      <c r="C7" s="125">
        <f>C8+C12+C22+C25+C28+C32</f>
        <v>1336000</v>
      </c>
      <c r="D7" s="125">
        <f>D8+D12+D22+D25+D28+D32</f>
        <v>1275205.56</v>
      </c>
      <c r="E7" s="126" t="s">
        <v>5</v>
      </c>
      <c r="F7" s="125">
        <f>C7-D7</f>
        <v>60794.439999999944</v>
      </c>
    </row>
    <row r="8" spans="1:8" x14ac:dyDescent="0.45">
      <c r="A8" s="128" t="s">
        <v>124</v>
      </c>
      <c r="B8" s="129"/>
      <c r="C8" s="130">
        <f>SUM(C9:C11)</f>
        <v>241300</v>
      </c>
      <c r="D8" s="130">
        <f>D9+D10+D11</f>
        <v>157916.03999999998</v>
      </c>
      <c r="E8" s="131" t="s">
        <v>5</v>
      </c>
      <c r="F8" s="132">
        <f t="shared" ref="F8:F51" si="0">C8-D8</f>
        <v>83383.960000000021</v>
      </c>
      <c r="H8" s="133"/>
    </row>
    <row r="9" spans="1:8" x14ac:dyDescent="0.45">
      <c r="A9" s="134"/>
      <c r="B9" s="135" t="s">
        <v>194</v>
      </c>
      <c r="C9" s="136">
        <v>42000</v>
      </c>
      <c r="D9" s="136">
        <f>25177+11974+806</f>
        <v>37957</v>
      </c>
      <c r="E9" s="137" t="s">
        <v>5</v>
      </c>
      <c r="F9" s="138">
        <f t="shared" si="0"/>
        <v>4043</v>
      </c>
    </row>
    <row r="10" spans="1:8" x14ac:dyDescent="0.45">
      <c r="A10" s="134"/>
      <c r="B10" s="135" t="s">
        <v>195</v>
      </c>
      <c r="C10" s="136">
        <v>194000</v>
      </c>
      <c r="D10" s="136">
        <f>2706.88+4963.21+341.61-1280+23415.58+27074.65+27415.76+17374.12+5497.68+3173+2476.55</f>
        <v>113159.03999999999</v>
      </c>
      <c r="E10" s="137" t="s">
        <v>5</v>
      </c>
      <c r="F10" s="138">
        <f t="shared" si="0"/>
        <v>80840.960000000006</v>
      </c>
    </row>
    <row r="11" spans="1:8" x14ac:dyDescent="0.45">
      <c r="A11" s="134"/>
      <c r="B11" s="135" t="s">
        <v>196</v>
      </c>
      <c r="C11" s="136">
        <v>5300</v>
      </c>
      <c r="D11" s="136">
        <f>6600+200</f>
        <v>6800</v>
      </c>
      <c r="E11" s="139" t="s">
        <v>262</v>
      </c>
      <c r="F11" s="138">
        <f t="shared" si="0"/>
        <v>-1500</v>
      </c>
    </row>
    <row r="12" spans="1:8" x14ac:dyDescent="0.45">
      <c r="A12" s="128" t="s">
        <v>123</v>
      </c>
      <c r="B12" s="135"/>
      <c r="C12" s="130">
        <f>SUM(C13:C21)</f>
        <v>52200</v>
      </c>
      <c r="D12" s="130">
        <f>SUM(D13:D21)</f>
        <v>34898</v>
      </c>
      <c r="E12" s="131" t="s">
        <v>5</v>
      </c>
      <c r="F12" s="132">
        <f t="shared" si="0"/>
        <v>17302</v>
      </c>
    </row>
    <row r="13" spans="1:8" x14ac:dyDescent="0.45">
      <c r="A13" s="134"/>
      <c r="B13" s="135" t="s">
        <v>197</v>
      </c>
      <c r="C13" s="136">
        <v>0</v>
      </c>
      <c r="D13" s="140">
        <v>0</v>
      </c>
      <c r="E13" s="137" t="s">
        <v>5</v>
      </c>
      <c r="F13" s="138">
        <f t="shared" si="0"/>
        <v>0</v>
      </c>
    </row>
    <row r="14" spans="1:8" x14ac:dyDescent="0.45">
      <c r="A14" s="134"/>
      <c r="B14" s="135" t="s">
        <v>198</v>
      </c>
      <c r="C14" s="136">
        <v>0</v>
      </c>
      <c r="D14" s="140">
        <f>50+100+100+50+120+110+70+70+120</f>
        <v>790</v>
      </c>
      <c r="E14" s="137" t="s">
        <v>262</v>
      </c>
      <c r="F14" s="138">
        <f t="shared" si="0"/>
        <v>-790</v>
      </c>
    </row>
    <row r="15" spans="1:8" x14ac:dyDescent="0.45">
      <c r="A15" s="134"/>
      <c r="B15" s="135" t="s">
        <v>199</v>
      </c>
      <c r="C15" s="136">
        <v>0</v>
      </c>
      <c r="D15" s="140">
        <v>10</v>
      </c>
      <c r="E15" s="137" t="s">
        <v>262</v>
      </c>
      <c r="F15" s="138">
        <f t="shared" si="0"/>
        <v>-10</v>
      </c>
    </row>
    <row r="16" spans="1:8" x14ac:dyDescent="0.45">
      <c r="A16" s="134"/>
      <c r="B16" s="135" t="s">
        <v>200</v>
      </c>
      <c r="C16" s="136">
        <v>2200</v>
      </c>
      <c r="D16" s="140">
        <f>800+400+5000+800</f>
        <v>7000</v>
      </c>
      <c r="E16" s="137" t="s">
        <v>262</v>
      </c>
      <c r="F16" s="138">
        <f t="shared" si="0"/>
        <v>-4800</v>
      </c>
    </row>
    <row r="17" spans="1:6" x14ac:dyDescent="0.45">
      <c r="A17" s="134"/>
      <c r="B17" s="141" t="s">
        <v>201</v>
      </c>
      <c r="C17" s="136">
        <v>0</v>
      </c>
      <c r="D17" s="140">
        <v>0</v>
      </c>
      <c r="E17" s="137" t="s">
        <v>5</v>
      </c>
      <c r="F17" s="138">
        <f t="shared" si="0"/>
        <v>0</v>
      </c>
    </row>
    <row r="18" spans="1:6" x14ac:dyDescent="0.45">
      <c r="A18" s="134"/>
      <c r="B18" s="141" t="s">
        <v>202</v>
      </c>
      <c r="C18" s="136">
        <v>50000</v>
      </c>
      <c r="D18" s="140">
        <v>26338</v>
      </c>
      <c r="E18" s="137" t="s">
        <v>5</v>
      </c>
      <c r="F18" s="138">
        <f t="shared" si="0"/>
        <v>23662</v>
      </c>
    </row>
    <row r="19" spans="1:6" x14ac:dyDescent="0.45">
      <c r="A19" s="134"/>
      <c r="B19" s="141" t="s">
        <v>203</v>
      </c>
      <c r="C19" s="136">
        <v>0</v>
      </c>
      <c r="D19" s="140">
        <v>0</v>
      </c>
      <c r="E19" s="137" t="s">
        <v>5</v>
      </c>
      <c r="F19" s="138">
        <f t="shared" si="0"/>
        <v>0</v>
      </c>
    </row>
    <row r="20" spans="1:6" x14ac:dyDescent="0.45">
      <c r="A20" s="134"/>
      <c r="B20" s="141" t="s">
        <v>204</v>
      </c>
      <c r="C20" s="136">
        <v>0</v>
      </c>
      <c r="D20" s="140">
        <v>0</v>
      </c>
      <c r="E20" s="137" t="s">
        <v>5</v>
      </c>
      <c r="F20" s="138">
        <f t="shared" si="0"/>
        <v>0</v>
      </c>
    </row>
    <row r="21" spans="1:6" x14ac:dyDescent="0.45">
      <c r="A21" s="134"/>
      <c r="B21" s="141" t="s">
        <v>205</v>
      </c>
      <c r="C21" s="136">
        <v>0</v>
      </c>
      <c r="D21" s="140">
        <f>92+148+520</f>
        <v>760</v>
      </c>
      <c r="E21" s="137" t="s">
        <v>262</v>
      </c>
      <c r="F21" s="138">
        <f t="shared" si="0"/>
        <v>-760</v>
      </c>
    </row>
    <row r="22" spans="1:6" x14ac:dyDescent="0.45">
      <c r="A22" s="142" t="s">
        <v>122</v>
      </c>
      <c r="B22" s="143"/>
      <c r="C22" s="130">
        <f>SUM(C23:C23)</f>
        <v>226500</v>
      </c>
      <c r="D22" s="130">
        <f>SUM(D23:D23)</f>
        <v>372081.51999999996</v>
      </c>
      <c r="E22" s="131" t="s">
        <v>262</v>
      </c>
      <c r="F22" s="132">
        <f t="shared" si="0"/>
        <v>-145581.51999999996</v>
      </c>
    </row>
    <row r="23" spans="1:6" x14ac:dyDescent="0.45">
      <c r="A23" s="134"/>
      <c r="B23" s="141" t="s">
        <v>206</v>
      </c>
      <c r="C23" s="136">
        <v>226500</v>
      </c>
      <c r="D23" s="140">
        <f>15617.09+20714.83+306432.97+10865.04+15228.88+3222.71</f>
        <v>372081.51999999996</v>
      </c>
      <c r="E23" s="137" t="s">
        <v>262</v>
      </c>
      <c r="F23" s="138">
        <f t="shared" si="0"/>
        <v>-145581.51999999996</v>
      </c>
    </row>
    <row r="24" spans="1:6" x14ac:dyDescent="0.45">
      <c r="A24" s="134"/>
      <c r="B24" s="141"/>
      <c r="C24" s="136"/>
      <c r="D24" s="140"/>
      <c r="E24" s="144"/>
      <c r="F24" s="138">
        <f t="shared" si="0"/>
        <v>0</v>
      </c>
    </row>
    <row r="25" spans="1:6" x14ac:dyDescent="0.45">
      <c r="A25" s="128" t="s">
        <v>121</v>
      </c>
      <c r="B25" s="143"/>
      <c r="C25" s="130">
        <f>SUM(C26)</f>
        <v>716000</v>
      </c>
      <c r="D25" s="145">
        <f>D26</f>
        <v>574010</v>
      </c>
      <c r="E25" s="144" t="s">
        <v>5</v>
      </c>
      <c r="F25" s="132">
        <f t="shared" si="0"/>
        <v>141990</v>
      </c>
    </row>
    <row r="26" spans="1:6" x14ac:dyDescent="0.45">
      <c r="A26" s="134"/>
      <c r="B26" s="135" t="s">
        <v>207</v>
      </c>
      <c r="C26" s="136">
        <v>716000</v>
      </c>
      <c r="D26" s="140">
        <f>44225+47900+50980+56340+56415+53235+68890+66500+49720+79805</f>
        <v>574010</v>
      </c>
      <c r="E26" s="137" t="s">
        <v>5</v>
      </c>
      <c r="F26" s="146">
        <f t="shared" si="0"/>
        <v>141990</v>
      </c>
    </row>
    <row r="27" spans="1:6" x14ac:dyDescent="0.45">
      <c r="A27" s="134"/>
      <c r="B27" s="141"/>
      <c r="C27" s="136"/>
      <c r="D27" s="140"/>
      <c r="E27" s="139"/>
      <c r="F27" s="138"/>
    </row>
    <row r="28" spans="1:6" x14ac:dyDescent="0.45">
      <c r="A28" s="128" t="s">
        <v>120</v>
      </c>
      <c r="B28" s="143"/>
      <c r="C28" s="130">
        <f>SUM(C29:C30)</f>
        <v>100000</v>
      </c>
      <c r="D28" s="145">
        <f>D29+D30</f>
        <v>136300</v>
      </c>
      <c r="E28" s="131" t="s">
        <v>262</v>
      </c>
      <c r="F28" s="146">
        <f t="shared" si="0"/>
        <v>-36300</v>
      </c>
    </row>
    <row r="29" spans="1:6" x14ac:dyDescent="0.45">
      <c r="A29" s="134"/>
      <c r="B29" s="135" t="s">
        <v>208</v>
      </c>
      <c r="C29" s="136">
        <v>80000</v>
      </c>
      <c r="D29" s="140">
        <f>6000+8000+25000+27000+27000</f>
        <v>93000</v>
      </c>
      <c r="E29" s="137" t="s">
        <v>262</v>
      </c>
      <c r="F29" s="146">
        <f t="shared" si="0"/>
        <v>-13000</v>
      </c>
    </row>
    <row r="30" spans="1:6" x14ac:dyDescent="0.45">
      <c r="A30" s="134"/>
      <c r="B30" s="135" t="s">
        <v>209</v>
      </c>
      <c r="C30" s="136">
        <v>20000</v>
      </c>
      <c r="D30" s="140">
        <f>2000+22500+5750+6450+4500+1100+500+500</f>
        <v>43300</v>
      </c>
      <c r="E30" s="137" t="s">
        <v>262</v>
      </c>
      <c r="F30" s="138">
        <f t="shared" si="0"/>
        <v>-23300</v>
      </c>
    </row>
    <row r="31" spans="1:6" x14ac:dyDescent="0.45">
      <c r="A31" s="134"/>
      <c r="B31" s="135"/>
      <c r="C31" s="136"/>
      <c r="D31" s="140"/>
      <c r="E31" s="137"/>
      <c r="F31" s="138"/>
    </row>
    <row r="32" spans="1:6" x14ac:dyDescent="0.45">
      <c r="A32" s="128" t="s">
        <v>210</v>
      </c>
      <c r="B32" s="143"/>
      <c r="C32" s="130">
        <f>SUM(C33)</f>
        <v>0</v>
      </c>
      <c r="D32" s="145">
        <f>D33</f>
        <v>0</v>
      </c>
      <c r="E32" s="131" t="s">
        <v>5</v>
      </c>
      <c r="F32" s="146">
        <f>C32-D32</f>
        <v>0</v>
      </c>
    </row>
    <row r="33" spans="1:6" x14ac:dyDescent="0.45">
      <c r="A33" s="134"/>
      <c r="B33" s="135" t="s">
        <v>211</v>
      </c>
      <c r="C33" s="136">
        <v>0</v>
      </c>
      <c r="D33" s="140">
        <v>0</v>
      </c>
      <c r="E33" s="137" t="s">
        <v>5</v>
      </c>
      <c r="F33" s="146">
        <f>C33-D33</f>
        <v>0</v>
      </c>
    </row>
    <row r="34" spans="1:6" x14ac:dyDescent="0.45">
      <c r="A34" s="134"/>
      <c r="B34" s="135"/>
      <c r="C34" s="136"/>
      <c r="D34" s="140"/>
      <c r="E34" s="137"/>
      <c r="F34" s="138"/>
    </row>
    <row r="35" spans="1:6" x14ac:dyDescent="0.45">
      <c r="A35" s="134"/>
      <c r="B35" s="135"/>
      <c r="C35" s="136"/>
      <c r="D35" s="140"/>
      <c r="E35" s="137"/>
      <c r="F35" s="138"/>
    </row>
    <row r="36" spans="1:6" x14ac:dyDescent="0.45">
      <c r="A36" s="134"/>
      <c r="B36" s="135"/>
      <c r="C36" s="136"/>
      <c r="D36" s="140"/>
      <c r="E36" s="137"/>
      <c r="F36" s="138"/>
    </row>
    <row r="37" spans="1:6" x14ac:dyDescent="0.45">
      <c r="A37" s="134"/>
      <c r="B37" s="135"/>
      <c r="C37" s="136"/>
      <c r="D37" s="140"/>
      <c r="E37" s="137"/>
      <c r="F37" s="138"/>
    </row>
    <row r="38" spans="1:6" x14ac:dyDescent="0.45">
      <c r="A38" s="134"/>
      <c r="B38" s="135"/>
      <c r="C38" s="136"/>
      <c r="D38" s="140"/>
      <c r="E38" s="137"/>
      <c r="F38" s="138"/>
    </row>
    <row r="39" spans="1:6" x14ac:dyDescent="0.45">
      <c r="A39" s="134"/>
      <c r="B39" s="135"/>
      <c r="C39" s="136"/>
      <c r="D39" s="140"/>
      <c r="E39" s="137"/>
      <c r="F39" s="138"/>
    </row>
    <row r="40" spans="1:6" x14ac:dyDescent="0.45">
      <c r="A40" s="147"/>
      <c r="B40" s="148"/>
      <c r="C40" s="149"/>
      <c r="D40" s="150"/>
      <c r="E40" s="151"/>
      <c r="F40" s="152"/>
    </row>
    <row r="41" spans="1:6" s="127" customFormat="1" x14ac:dyDescent="0.45">
      <c r="A41" s="123" t="s">
        <v>212</v>
      </c>
      <c r="B41" s="124"/>
      <c r="C41" s="153"/>
      <c r="D41" s="153"/>
      <c r="E41" s="154"/>
      <c r="F41" s="125"/>
    </row>
    <row r="42" spans="1:6" s="127" customFormat="1" x14ac:dyDescent="0.45">
      <c r="A42" s="155" t="s">
        <v>119</v>
      </c>
      <c r="B42" s="156"/>
      <c r="C42" s="153">
        <f>SUM(C43:C53)</f>
        <v>14891700</v>
      </c>
      <c r="D42" s="153">
        <f>SUM(D43:D54)</f>
        <v>13444336.820000002</v>
      </c>
      <c r="E42" s="157" t="s">
        <v>5</v>
      </c>
      <c r="F42" s="132">
        <f t="shared" si="0"/>
        <v>1447363.1799999978</v>
      </c>
    </row>
    <row r="43" spans="1:6" x14ac:dyDescent="0.45">
      <c r="A43" s="134"/>
      <c r="B43" s="135" t="s">
        <v>213</v>
      </c>
      <c r="C43" s="136">
        <v>7583000</v>
      </c>
      <c r="D43" s="136">
        <f>750308.75+647818.48+657419.17+624027.45+1233469.54+740918.77+598516.08+672760.88+719622.43</f>
        <v>6644861.5499999998</v>
      </c>
      <c r="E43" s="137" t="s">
        <v>5</v>
      </c>
      <c r="F43" s="138">
        <f>C43-D43</f>
        <v>938138.45000000019</v>
      </c>
    </row>
    <row r="44" spans="1:6" x14ac:dyDescent="0.45">
      <c r="A44" s="134"/>
      <c r="B44" s="135" t="s">
        <v>214</v>
      </c>
      <c r="C44" s="136">
        <v>2601000</v>
      </c>
      <c r="D44" s="136">
        <f>280218.36+276176.38+232566.27+258928.14+313989.97+260923.78+540553.06+273540.54</f>
        <v>2436896.5</v>
      </c>
      <c r="E44" s="137" t="s">
        <v>5</v>
      </c>
      <c r="F44" s="138">
        <f t="shared" si="0"/>
        <v>164103.5</v>
      </c>
    </row>
    <row r="45" spans="1:6" x14ac:dyDescent="0.45">
      <c r="A45" s="134"/>
      <c r="B45" s="135" t="s">
        <v>215</v>
      </c>
      <c r="C45" s="136">
        <v>127800</v>
      </c>
      <c r="D45" s="136">
        <f>34100.72+38313.6+32486.74+35040.98</f>
        <v>139942.04</v>
      </c>
      <c r="E45" s="137" t="s">
        <v>262</v>
      </c>
      <c r="F45" s="138">
        <f>D45-C45</f>
        <v>12142.040000000008</v>
      </c>
    </row>
    <row r="46" spans="1:6" x14ac:dyDescent="0.45">
      <c r="A46" s="134"/>
      <c r="B46" s="135" t="s">
        <v>216</v>
      </c>
      <c r="C46" s="136">
        <v>1332400</v>
      </c>
      <c r="D46" s="136">
        <f>113203.19+237165.4+113047.26+163530.18+128185.03+152503.13+324951.65+94915.46</f>
        <v>1327501.3</v>
      </c>
      <c r="E46" s="137" t="s">
        <v>5</v>
      </c>
      <c r="F46" s="138">
        <f t="shared" si="0"/>
        <v>4898.6999999999534</v>
      </c>
    </row>
    <row r="47" spans="1:6" x14ac:dyDescent="0.45">
      <c r="A47" s="134" t="s">
        <v>217</v>
      </c>
      <c r="B47" s="135" t="s">
        <v>218</v>
      </c>
      <c r="C47" s="136">
        <v>2913100</v>
      </c>
      <c r="D47" s="136">
        <f>167735.79+367184.06+135078.4+211644.68+260273.57+212166.95+545945.95+255780.15</f>
        <v>2155809.5499999998</v>
      </c>
      <c r="E47" s="137" t="s">
        <v>5</v>
      </c>
      <c r="F47" s="138">
        <f t="shared" si="0"/>
        <v>757290.45000000019</v>
      </c>
    </row>
    <row r="48" spans="1:6" x14ac:dyDescent="0.45">
      <c r="A48" s="134"/>
      <c r="B48" s="135" t="s">
        <v>219</v>
      </c>
      <c r="C48" s="136">
        <v>0</v>
      </c>
      <c r="D48" s="136">
        <f>74012.73+26689.15+29869.45</f>
        <v>130571.33</v>
      </c>
      <c r="E48" s="137" t="s">
        <v>262</v>
      </c>
      <c r="F48" s="138">
        <f>D48-C48</f>
        <v>130571.33</v>
      </c>
    </row>
    <row r="49" spans="1:7" x14ac:dyDescent="0.45">
      <c r="A49" s="134"/>
      <c r="B49" s="135" t="s">
        <v>220</v>
      </c>
      <c r="C49" s="136">
        <v>180000</v>
      </c>
      <c r="D49" s="136">
        <f>26908.57+22911.99+18957.9</f>
        <v>68778.459999999992</v>
      </c>
      <c r="E49" s="137" t="s">
        <v>5</v>
      </c>
      <c r="F49" s="138">
        <f t="shared" si="0"/>
        <v>111221.54000000001</v>
      </c>
    </row>
    <row r="50" spans="1:7" x14ac:dyDescent="0.45">
      <c r="A50" s="134"/>
      <c r="B50" s="135" t="s">
        <v>221</v>
      </c>
      <c r="C50" s="136">
        <v>151400</v>
      </c>
      <c r="D50" s="136">
        <f>30111+28894+21728+2652+12638+53422+85128</f>
        <v>234573</v>
      </c>
      <c r="E50" s="137" t="s">
        <v>262</v>
      </c>
      <c r="F50" s="138">
        <f>D50-C50</f>
        <v>83173</v>
      </c>
      <c r="G50" s="133"/>
    </row>
    <row r="51" spans="1:7" x14ac:dyDescent="0.45">
      <c r="A51" s="134"/>
      <c r="B51" s="135" t="s">
        <v>235</v>
      </c>
      <c r="C51" s="136">
        <v>2500</v>
      </c>
      <c r="D51" s="136">
        <f>651.88+748.56</f>
        <v>1400.44</v>
      </c>
      <c r="E51" s="137" t="s">
        <v>5</v>
      </c>
      <c r="F51" s="138">
        <f t="shared" si="0"/>
        <v>1099.56</v>
      </c>
      <c r="G51" s="133"/>
    </row>
    <row r="52" spans="1:7" x14ac:dyDescent="0.45">
      <c r="A52" s="134"/>
      <c r="B52" s="135" t="s">
        <v>279</v>
      </c>
      <c r="C52" s="136">
        <v>0</v>
      </c>
      <c r="D52" s="136">
        <f>510+510</f>
        <v>1020</v>
      </c>
      <c r="E52" s="137" t="s">
        <v>262</v>
      </c>
      <c r="F52" s="138">
        <f>D52-C52</f>
        <v>1020</v>
      </c>
      <c r="G52" s="133"/>
    </row>
    <row r="53" spans="1:7" x14ac:dyDescent="0.45">
      <c r="A53" s="134"/>
      <c r="B53" s="135" t="s">
        <v>263</v>
      </c>
      <c r="C53" s="136">
        <v>500</v>
      </c>
      <c r="D53" s="136">
        <f>38.8+19.4+582+19.4</f>
        <v>659.6</v>
      </c>
      <c r="E53" s="137" t="s">
        <v>262</v>
      </c>
      <c r="F53" s="138">
        <f>D53-C53</f>
        <v>159.60000000000002</v>
      </c>
      <c r="G53" s="133"/>
    </row>
    <row r="54" spans="1:7" x14ac:dyDescent="0.45">
      <c r="A54" s="134"/>
      <c r="B54" s="135" t="s">
        <v>474</v>
      </c>
      <c r="C54" s="136">
        <v>0</v>
      </c>
      <c r="D54" s="136">
        <f>238401.71+63921.34</f>
        <v>302323.05</v>
      </c>
      <c r="E54" s="137" t="s">
        <v>262</v>
      </c>
      <c r="F54" s="138">
        <f>D54-C54</f>
        <v>302323.05</v>
      </c>
      <c r="G54" s="133"/>
    </row>
    <row r="55" spans="1:7" s="127" customFormat="1" x14ac:dyDescent="0.45">
      <c r="A55" s="158" t="s">
        <v>222</v>
      </c>
      <c r="B55" s="159"/>
      <c r="C55" s="160">
        <f>SUM(C56:C67)</f>
        <v>13644000</v>
      </c>
      <c r="D55" s="160">
        <f>SUM(D56)</f>
        <v>12387992</v>
      </c>
      <c r="E55" s="157" t="s">
        <v>5</v>
      </c>
      <c r="F55" s="132">
        <f>C55-D55</f>
        <v>1256008</v>
      </c>
    </row>
    <row r="56" spans="1:7" x14ac:dyDescent="0.45">
      <c r="A56" s="134"/>
      <c r="B56" s="135" t="s">
        <v>223</v>
      </c>
      <c r="C56" s="140">
        <v>13644000</v>
      </c>
      <c r="D56" s="161">
        <f>1414095+5758537+2439204+1384095+1392061</f>
        <v>12387992</v>
      </c>
      <c r="E56" s="139" t="s">
        <v>5</v>
      </c>
      <c r="F56" s="146">
        <f>C56-D56</f>
        <v>1256008</v>
      </c>
    </row>
    <row r="57" spans="1:7" x14ac:dyDescent="0.45">
      <c r="A57" s="134"/>
      <c r="B57" s="135"/>
      <c r="C57" s="140"/>
      <c r="D57" s="161"/>
      <c r="E57" s="139"/>
      <c r="F57" s="136"/>
    </row>
    <row r="58" spans="1:7" x14ac:dyDescent="0.45">
      <c r="A58" s="158" t="s">
        <v>224</v>
      </c>
      <c r="B58" s="159"/>
      <c r="C58" s="160"/>
      <c r="D58" s="160">
        <f>SUM(D59:D72)</f>
        <v>13322525</v>
      </c>
      <c r="E58" s="157"/>
      <c r="F58" s="153"/>
    </row>
    <row r="59" spans="1:7" x14ac:dyDescent="0.45">
      <c r="A59" s="158"/>
      <c r="B59" s="135" t="s">
        <v>280</v>
      </c>
      <c r="C59" s="182"/>
      <c r="D59" s="140">
        <v>1075346</v>
      </c>
      <c r="E59" s="183"/>
      <c r="F59" s="136">
        <f t="shared" ref="F59:F72" si="1">D59</f>
        <v>1075346</v>
      </c>
    </row>
    <row r="60" spans="1:7" x14ac:dyDescent="0.45">
      <c r="A60" s="158"/>
      <c r="B60" s="135" t="s">
        <v>225</v>
      </c>
      <c r="C60" s="136"/>
      <c r="D60" s="136">
        <f>1664700+1109800+1109800+554900+459500+523100</f>
        <v>5421800</v>
      </c>
      <c r="E60" s="139"/>
      <c r="F60" s="136">
        <f t="shared" si="1"/>
        <v>5421800</v>
      </c>
    </row>
    <row r="61" spans="1:7" x14ac:dyDescent="0.45">
      <c r="A61" s="134"/>
      <c r="B61" s="135" t="s">
        <v>226</v>
      </c>
      <c r="C61" s="136"/>
      <c r="D61" s="136">
        <f>177000+200600+188800+94400+94400+82400</f>
        <v>837600</v>
      </c>
      <c r="E61" s="139"/>
      <c r="F61" s="136">
        <f t="shared" si="1"/>
        <v>837600</v>
      </c>
    </row>
    <row r="62" spans="1:7" x14ac:dyDescent="0.45">
      <c r="A62" s="134"/>
      <c r="B62" s="135" t="s">
        <v>227</v>
      </c>
      <c r="C62" s="136"/>
      <c r="D62" s="136">
        <f>163500+54500+109000+152100</f>
        <v>479100</v>
      </c>
      <c r="E62" s="139"/>
      <c r="F62" s="136">
        <f t="shared" si="1"/>
        <v>479100</v>
      </c>
    </row>
    <row r="63" spans="1:7" x14ac:dyDescent="0.45">
      <c r="A63" s="134"/>
      <c r="B63" s="135" t="s">
        <v>237</v>
      </c>
      <c r="C63" s="136"/>
      <c r="D63" s="136">
        <f>215190+215190+227160+4950</f>
        <v>662490</v>
      </c>
      <c r="E63" s="139"/>
      <c r="F63" s="136">
        <f t="shared" si="1"/>
        <v>662490</v>
      </c>
    </row>
    <row r="64" spans="1:7" x14ac:dyDescent="0.45">
      <c r="A64" s="134"/>
      <c r="B64" s="135" t="s">
        <v>238</v>
      </c>
      <c r="C64" s="136"/>
      <c r="D64" s="136">
        <f>8175+2725+5450+7605</f>
        <v>23955</v>
      </c>
      <c r="E64" s="139"/>
      <c r="F64" s="136">
        <f t="shared" si="1"/>
        <v>23955</v>
      </c>
    </row>
    <row r="65" spans="1:8" x14ac:dyDescent="0.45">
      <c r="A65" s="134"/>
      <c r="B65" s="135" t="s">
        <v>245</v>
      </c>
      <c r="C65" s="136"/>
      <c r="D65" s="136">
        <f>191250+191250</f>
        <v>382500</v>
      </c>
      <c r="E65" s="139"/>
      <c r="F65" s="136">
        <f t="shared" si="1"/>
        <v>382500</v>
      </c>
    </row>
    <row r="66" spans="1:8" x14ac:dyDescent="0.45">
      <c r="A66" s="134"/>
      <c r="B66" s="135" t="s">
        <v>248</v>
      </c>
      <c r="C66" s="136"/>
      <c r="D66" s="136">
        <v>80000</v>
      </c>
      <c r="E66" s="139"/>
      <c r="F66" s="136">
        <f t="shared" si="1"/>
        <v>80000</v>
      </c>
    </row>
    <row r="67" spans="1:8" x14ac:dyDescent="0.45">
      <c r="A67" s="134"/>
      <c r="B67" s="135" t="s">
        <v>289</v>
      </c>
      <c r="C67" s="136"/>
      <c r="D67" s="136">
        <v>52500</v>
      </c>
      <c r="E67" s="139"/>
      <c r="F67" s="136">
        <f t="shared" si="1"/>
        <v>52500</v>
      </c>
    </row>
    <row r="68" spans="1:8" x14ac:dyDescent="0.45">
      <c r="A68" s="134"/>
      <c r="B68" s="135" t="s">
        <v>294</v>
      </c>
      <c r="C68" s="136"/>
      <c r="D68" s="136">
        <v>1605000</v>
      </c>
      <c r="E68" s="139"/>
      <c r="F68" s="136">
        <f t="shared" si="1"/>
        <v>1605000</v>
      </c>
    </row>
    <row r="69" spans="1:8" x14ac:dyDescent="0.45">
      <c r="A69" s="134"/>
      <c r="B69" s="135" t="s">
        <v>295</v>
      </c>
      <c r="C69" s="136"/>
      <c r="D69" s="136">
        <f>1554000+1036000</f>
        <v>2590000</v>
      </c>
      <c r="E69" s="139"/>
      <c r="F69" s="136">
        <f t="shared" si="1"/>
        <v>2590000</v>
      </c>
    </row>
    <row r="70" spans="1:8" x14ac:dyDescent="0.45">
      <c r="A70" s="134"/>
      <c r="B70" s="135" t="s">
        <v>367</v>
      </c>
      <c r="C70" s="136"/>
      <c r="D70" s="136">
        <f>7900+61160</f>
        <v>69060</v>
      </c>
      <c r="E70" s="139"/>
      <c r="F70" s="136">
        <f t="shared" si="1"/>
        <v>69060</v>
      </c>
    </row>
    <row r="71" spans="1:8" x14ac:dyDescent="0.45">
      <c r="A71" s="134"/>
      <c r="B71" s="135" t="s">
        <v>472</v>
      </c>
      <c r="C71" s="136"/>
      <c r="D71" s="136">
        <v>23174</v>
      </c>
      <c r="E71" s="139"/>
      <c r="F71" s="136">
        <f t="shared" si="1"/>
        <v>23174</v>
      </c>
    </row>
    <row r="72" spans="1:8" x14ac:dyDescent="0.45">
      <c r="A72" s="134"/>
      <c r="B72" s="135" t="s">
        <v>473</v>
      </c>
      <c r="C72" s="136"/>
      <c r="D72" s="136">
        <v>20000</v>
      </c>
      <c r="E72" s="139"/>
      <c r="F72" s="136">
        <f t="shared" si="1"/>
        <v>20000</v>
      </c>
    </row>
    <row r="73" spans="1:8" s="127" customFormat="1" x14ac:dyDescent="0.45">
      <c r="A73" s="162" t="s">
        <v>228</v>
      </c>
      <c r="B73" s="163"/>
      <c r="C73" s="160">
        <f>+C7+C42+C55</f>
        <v>29871700</v>
      </c>
      <c r="D73" s="160">
        <f>D7+D42+D55</f>
        <v>27107534.380000003</v>
      </c>
      <c r="E73" s="157"/>
      <c r="F73" s="153">
        <f>+C73-D73</f>
        <v>2764165.6199999973</v>
      </c>
      <c r="G73" s="164"/>
      <c r="H73" s="164">
        <f>D58+D73</f>
        <v>40430059.380000003</v>
      </c>
    </row>
    <row r="74" spans="1:8" s="127" customFormat="1" x14ac:dyDescent="0.45">
      <c r="A74" s="165"/>
      <c r="B74" s="166"/>
      <c r="C74" s="167"/>
      <c r="D74" s="167"/>
      <c r="E74" s="168"/>
      <c r="F74" s="169"/>
      <c r="G74" s="164"/>
    </row>
    <row r="75" spans="1:8" x14ac:dyDescent="0.45">
      <c r="A75" s="170"/>
      <c r="B75" s="170"/>
      <c r="C75" s="170"/>
      <c r="D75" s="170"/>
      <c r="E75" s="170"/>
      <c r="F75" s="170"/>
    </row>
    <row r="76" spans="1:8" x14ac:dyDescent="0.45">
      <c r="A76" s="171"/>
      <c r="B76" s="171"/>
      <c r="C76" s="171"/>
      <c r="D76" s="171"/>
      <c r="E76" s="171"/>
      <c r="F76" s="170"/>
    </row>
    <row r="77" spans="1:8" x14ac:dyDescent="0.45">
      <c r="A77" s="171"/>
      <c r="B77" s="171"/>
      <c r="C77" s="171"/>
      <c r="D77" s="171"/>
      <c r="E77" s="171"/>
      <c r="F77" s="170"/>
    </row>
    <row r="78" spans="1:8" x14ac:dyDescent="0.45">
      <c r="D78" s="172"/>
      <c r="F78" s="133"/>
      <c r="H78" s="133"/>
    </row>
    <row r="79" spans="1:8" x14ac:dyDescent="0.45">
      <c r="D79" s="172"/>
      <c r="F79" s="133"/>
    </row>
    <row r="80" spans="1:8" x14ac:dyDescent="0.45">
      <c r="D80" s="172"/>
    </row>
    <row r="81" spans="4:4" x14ac:dyDescent="0.45">
      <c r="D81" s="172"/>
    </row>
    <row r="82" spans="4:4" x14ac:dyDescent="0.45">
      <c r="D82" s="172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K7" sqref="K7"/>
    </sheetView>
  </sheetViews>
  <sheetFormatPr defaultColWidth="8.85546875" defaultRowHeight="15" x14ac:dyDescent="0.35"/>
  <cols>
    <col min="1" max="1" width="9.85546875" style="51" bestFit="1" customWidth="1"/>
    <col min="2" max="2" width="43.42578125" style="51" customWidth="1"/>
    <col min="3" max="3" width="8.7109375" style="51" bestFit="1" customWidth="1"/>
    <col min="4" max="4" width="11.7109375" style="51" customWidth="1"/>
    <col min="5" max="5" width="11.28515625" style="51" customWidth="1"/>
    <col min="6" max="6" width="11.140625" style="51" customWidth="1"/>
    <col min="7" max="16384" width="8.85546875" style="51"/>
  </cols>
  <sheetData>
    <row r="1" spans="1:9" ht="23.25" x14ac:dyDescent="0.55000000000000004">
      <c r="A1" s="393" t="s">
        <v>234</v>
      </c>
      <c r="B1" s="393"/>
      <c r="C1" s="393"/>
      <c r="D1" s="393"/>
      <c r="E1" s="393"/>
      <c r="F1" s="393"/>
    </row>
    <row r="2" spans="1:9" ht="23.25" x14ac:dyDescent="0.55000000000000004">
      <c r="A2" s="393" t="s">
        <v>230</v>
      </c>
      <c r="B2" s="393"/>
      <c r="C2" s="393"/>
      <c r="D2" s="393"/>
      <c r="E2" s="393"/>
      <c r="F2" s="393"/>
    </row>
    <row r="3" spans="1:9" ht="23.25" x14ac:dyDescent="0.55000000000000004">
      <c r="A3" s="393" t="s">
        <v>518</v>
      </c>
      <c r="B3" s="393"/>
      <c r="C3" s="393"/>
      <c r="D3" s="393"/>
      <c r="E3" s="393"/>
      <c r="F3" s="393"/>
    </row>
    <row r="4" spans="1:9" ht="23.25" x14ac:dyDescent="0.55000000000000004">
      <c r="A4" s="97" t="s">
        <v>236</v>
      </c>
      <c r="B4" s="98"/>
      <c r="C4" s="98"/>
      <c r="D4" s="98"/>
      <c r="E4" s="98"/>
      <c r="F4" s="98"/>
    </row>
    <row r="5" spans="1:9" ht="23.25" x14ac:dyDescent="0.55000000000000004">
      <c r="A5" s="97"/>
      <c r="B5" s="98"/>
      <c r="C5" s="98"/>
      <c r="D5" s="98"/>
      <c r="E5" s="98"/>
      <c r="F5" s="98"/>
    </row>
    <row r="6" spans="1:9" ht="28.5" customHeight="1" x14ac:dyDescent="0.35">
      <c r="A6" s="394" t="s">
        <v>271</v>
      </c>
      <c r="B6" s="394" t="s">
        <v>66</v>
      </c>
      <c r="C6" s="396" t="s">
        <v>512</v>
      </c>
      <c r="D6" s="394" t="s">
        <v>231</v>
      </c>
      <c r="E6" s="394" t="s">
        <v>232</v>
      </c>
      <c r="F6" s="394" t="s">
        <v>233</v>
      </c>
    </row>
    <row r="7" spans="1:9" ht="38.25" customHeight="1" x14ac:dyDescent="0.35">
      <c r="A7" s="395"/>
      <c r="B7" s="395"/>
      <c r="C7" s="397"/>
      <c r="D7" s="395"/>
      <c r="E7" s="395"/>
      <c r="F7" s="395"/>
    </row>
    <row r="8" spans="1:9" ht="43.5" x14ac:dyDescent="0.35">
      <c r="A8" s="211" t="s">
        <v>272</v>
      </c>
      <c r="B8" s="212" t="s">
        <v>270</v>
      </c>
      <c r="C8" s="225" t="s">
        <v>513</v>
      </c>
      <c r="D8" s="213">
        <v>10000</v>
      </c>
      <c r="E8" s="213">
        <v>10000</v>
      </c>
      <c r="F8" s="214">
        <v>0</v>
      </c>
    </row>
    <row r="9" spans="1:9" ht="43.5" x14ac:dyDescent="0.5">
      <c r="A9" s="215">
        <v>20941</v>
      </c>
      <c r="B9" s="216" t="s">
        <v>379</v>
      </c>
      <c r="C9" s="225" t="s">
        <v>513</v>
      </c>
      <c r="D9" s="217">
        <v>10500</v>
      </c>
      <c r="E9" s="217">
        <v>10490</v>
      </c>
      <c r="F9" s="218">
        <v>10</v>
      </c>
    </row>
    <row r="10" spans="1:9" ht="21.75" x14ac:dyDescent="0.5">
      <c r="A10" s="110"/>
      <c r="B10" s="108"/>
      <c r="C10" s="112"/>
      <c r="D10" s="109"/>
      <c r="E10" s="109"/>
      <c r="F10" s="109"/>
    </row>
    <row r="11" spans="1:9" ht="21.75" x14ac:dyDescent="0.5">
      <c r="A11" s="110"/>
      <c r="B11" s="108"/>
      <c r="C11" s="112"/>
      <c r="D11" s="109"/>
      <c r="E11" s="109"/>
      <c r="F11" s="109"/>
    </row>
    <row r="12" spans="1:9" ht="21.75" x14ac:dyDescent="0.5">
      <c r="A12" s="110"/>
      <c r="B12" s="108"/>
      <c r="C12" s="112"/>
      <c r="D12" s="109"/>
      <c r="E12" s="109"/>
      <c r="F12" s="109"/>
    </row>
    <row r="13" spans="1:9" ht="21.75" x14ac:dyDescent="0.5">
      <c r="A13" s="110"/>
      <c r="B13" s="108"/>
      <c r="C13" s="112"/>
      <c r="D13" s="109"/>
      <c r="E13" s="109"/>
      <c r="F13" s="109"/>
    </row>
    <row r="14" spans="1:9" ht="21.75" x14ac:dyDescent="0.5">
      <c r="A14" s="110"/>
      <c r="B14" s="108"/>
      <c r="C14" s="112"/>
      <c r="D14" s="109"/>
      <c r="E14" s="109"/>
      <c r="F14" s="109"/>
      <c r="I14" s="111"/>
    </row>
    <row r="15" spans="1:9" ht="21.75" x14ac:dyDescent="0.5">
      <c r="A15" s="110"/>
      <c r="B15" s="108"/>
      <c r="C15" s="112"/>
      <c r="D15" s="109"/>
      <c r="E15" s="109"/>
      <c r="F15" s="109"/>
    </row>
    <row r="16" spans="1:9" ht="21.75" x14ac:dyDescent="0.5">
      <c r="A16" s="110"/>
      <c r="B16" s="108"/>
      <c r="C16" s="112"/>
      <c r="D16" s="109"/>
      <c r="E16" s="109"/>
      <c r="F16" s="109"/>
    </row>
    <row r="17" spans="1:9" ht="21.75" x14ac:dyDescent="0.5">
      <c r="A17" s="110"/>
      <c r="B17" s="108"/>
      <c r="C17" s="112"/>
      <c r="D17" s="109"/>
      <c r="E17" s="109"/>
      <c r="F17" s="109"/>
    </row>
    <row r="18" spans="1:9" ht="21.75" x14ac:dyDescent="0.5">
      <c r="A18" s="110"/>
      <c r="B18" s="108"/>
      <c r="C18" s="112"/>
      <c r="D18" s="109"/>
      <c r="E18" s="109"/>
      <c r="F18" s="109"/>
    </row>
    <row r="19" spans="1:9" ht="21.75" x14ac:dyDescent="0.5">
      <c r="A19" s="110"/>
      <c r="B19" s="108"/>
      <c r="C19" s="112"/>
      <c r="D19" s="109"/>
      <c r="E19" s="109"/>
      <c r="F19" s="109"/>
    </row>
    <row r="20" spans="1:9" ht="21.75" x14ac:dyDescent="0.5">
      <c r="A20" s="110"/>
      <c r="B20" s="108"/>
      <c r="C20" s="112"/>
      <c r="D20" s="109"/>
      <c r="E20" s="109"/>
      <c r="F20" s="109"/>
    </row>
    <row r="21" spans="1:9" ht="21.75" x14ac:dyDescent="0.5">
      <c r="A21" s="110"/>
      <c r="B21" s="108"/>
      <c r="C21" s="112"/>
      <c r="D21" s="109"/>
      <c r="E21" s="109"/>
      <c r="F21" s="109"/>
    </row>
    <row r="22" spans="1:9" ht="21.75" x14ac:dyDescent="0.5">
      <c r="A22" s="110"/>
      <c r="B22" s="108"/>
      <c r="C22" s="112"/>
      <c r="D22" s="109"/>
      <c r="E22" s="109"/>
      <c r="F22" s="109"/>
    </row>
    <row r="23" spans="1:9" ht="21.75" x14ac:dyDescent="0.5">
      <c r="A23" s="110"/>
      <c r="B23" s="107"/>
      <c r="C23" s="226"/>
      <c r="D23" s="109"/>
      <c r="E23" s="109"/>
      <c r="F23" s="109"/>
    </row>
    <row r="24" spans="1:9" ht="21.75" x14ac:dyDescent="0.5">
      <c r="A24" s="110"/>
      <c r="B24" s="108"/>
      <c r="C24" s="112"/>
      <c r="D24" s="109"/>
      <c r="E24" s="109"/>
      <c r="F24" s="109"/>
    </row>
    <row r="25" spans="1:9" ht="21.75" x14ac:dyDescent="0.5">
      <c r="A25" s="110"/>
      <c r="B25" s="108"/>
      <c r="C25" s="112"/>
      <c r="D25" s="109"/>
      <c r="E25" s="109"/>
      <c r="F25" s="109"/>
    </row>
    <row r="26" spans="1:9" ht="21.75" x14ac:dyDescent="0.5">
      <c r="A26" s="110"/>
      <c r="B26" s="108"/>
      <c r="C26" s="112"/>
      <c r="D26" s="109"/>
      <c r="E26" s="109"/>
      <c r="F26" s="109"/>
    </row>
    <row r="27" spans="1:9" ht="21.75" x14ac:dyDescent="0.5">
      <c r="A27" s="110"/>
      <c r="B27" s="224"/>
      <c r="C27" s="112"/>
      <c r="D27" s="109"/>
      <c r="E27" s="109"/>
      <c r="F27" s="109"/>
    </row>
    <row r="28" spans="1:9" ht="21.75" x14ac:dyDescent="0.5">
      <c r="A28" s="110"/>
      <c r="B28" s="108"/>
      <c r="C28" s="112"/>
      <c r="D28" s="109"/>
      <c r="E28" s="109"/>
      <c r="F28" s="109"/>
    </row>
    <row r="29" spans="1:9" ht="21.75" x14ac:dyDescent="0.5">
      <c r="A29" s="110"/>
      <c r="B29" s="108"/>
      <c r="C29" s="112"/>
      <c r="D29" s="109"/>
      <c r="E29" s="109"/>
      <c r="F29" s="109"/>
    </row>
    <row r="30" spans="1:9" ht="22.5" thickBot="1" x14ac:dyDescent="0.55000000000000004">
      <c r="A30" s="391" t="s">
        <v>54</v>
      </c>
      <c r="B30" s="392"/>
      <c r="C30" s="227"/>
      <c r="D30" s="113">
        <f>SUM(D8:D14)</f>
        <v>20500</v>
      </c>
      <c r="E30" s="113">
        <f t="shared" ref="E30:F30" si="0">SUM(E8:E14)</f>
        <v>20490</v>
      </c>
      <c r="F30" s="113">
        <f t="shared" si="0"/>
        <v>10</v>
      </c>
      <c r="H30" s="99"/>
      <c r="I30" s="99"/>
    </row>
    <row r="31" spans="1:9" ht="15.75" thickTop="1" x14ac:dyDescent="0.35"/>
    <row r="33" spans="1:6" ht="21.75" x14ac:dyDescent="0.5">
      <c r="A33" s="114"/>
      <c r="B33" s="114"/>
      <c r="C33" s="114"/>
      <c r="D33" s="114"/>
      <c r="E33" s="114"/>
      <c r="F33" s="114"/>
    </row>
    <row r="34" spans="1:6" ht="21.75" x14ac:dyDescent="0.5">
      <c r="A34" s="115"/>
      <c r="B34" s="115"/>
      <c r="C34" s="115"/>
      <c r="D34" s="115"/>
      <c r="E34" s="115"/>
      <c r="F34" s="115"/>
    </row>
    <row r="35" spans="1:6" ht="21.75" x14ac:dyDescent="0.5">
      <c r="A35" s="115"/>
      <c r="B35" s="115"/>
      <c r="C35" s="115"/>
      <c r="D35" s="115"/>
      <c r="E35" s="115"/>
      <c r="F35" s="115"/>
    </row>
  </sheetData>
  <mergeCells count="10">
    <mergeCell ref="A30:B30"/>
    <mergeCell ref="A1:F1"/>
    <mergeCell ref="A2:F2"/>
    <mergeCell ref="A3:F3"/>
    <mergeCell ref="A6:A7"/>
    <mergeCell ref="B6:B7"/>
    <mergeCell ref="D6:D7"/>
    <mergeCell ref="E6:E7"/>
    <mergeCell ref="F6:F7"/>
    <mergeCell ref="C6:C7"/>
  </mergeCells>
  <pageMargins left="0.51181102362204722" right="0.70866141732283472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workbookViewId="0">
      <selection activeCell="L13" sqref="L13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407" t="s">
        <v>22</v>
      </c>
      <c r="B1" s="408"/>
      <c r="C1" s="408"/>
      <c r="D1" s="408"/>
      <c r="E1" s="408"/>
      <c r="F1" s="408"/>
      <c r="G1" s="409"/>
      <c r="H1" s="407" t="s">
        <v>23</v>
      </c>
      <c r="I1" s="408"/>
      <c r="J1" s="409"/>
      <c r="K1" s="1"/>
    </row>
    <row r="2" spans="1:12" ht="21.75" customHeight="1" x14ac:dyDescent="0.45">
      <c r="A2" s="401" t="s">
        <v>24</v>
      </c>
      <c r="B2" s="402"/>
      <c r="C2" s="402"/>
      <c r="D2" s="402"/>
      <c r="E2" s="402"/>
      <c r="F2" s="402"/>
      <c r="G2" s="403"/>
      <c r="H2" s="404" t="s">
        <v>160</v>
      </c>
      <c r="I2" s="405"/>
      <c r="J2" s="406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98" t="s">
        <v>26</v>
      </c>
      <c r="I3" s="399"/>
      <c r="J3" s="400"/>
    </row>
    <row r="4" spans="1:12" ht="18.75" customHeight="1" x14ac:dyDescent="0.45">
      <c r="A4" s="8"/>
      <c r="B4" s="9" t="s">
        <v>240</v>
      </c>
      <c r="C4" s="9"/>
      <c r="D4" s="9"/>
      <c r="E4" s="412">
        <v>21397</v>
      </c>
      <c r="F4" s="412"/>
      <c r="G4" s="10"/>
      <c r="H4" s="11"/>
      <c r="I4" s="12">
        <v>3313041.84</v>
      </c>
      <c r="J4" s="13"/>
    </row>
    <row r="5" spans="1:12" ht="17.25" customHeight="1" x14ac:dyDescent="0.45">
      <c r="A5" s="8"/>
      <c r="B5" s="14" t="s">
        <v>156</v>
      </c>
      <c r="C5" s="9"/>
      <c r="D5" s="9"/>
      <c r="E5" s="9"/>
      <c r="F5" s="9"/>
      <c r="G5" s="10"/>
      <c r="H5" s="8"/>
      <c r="I5" s="9"/>
      <c r="J5" s="10"/>
      <c r="L5" s="27">
        <f>I4+I7</f>
        <v>3313041.84</v>
      </c>
    </row>
    <row r="6" spans="1:12" ht="16.5" customHeight="1" x14ac:dyDescent="0.45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499999999999993" customHeight="1" x14ac:dyDescent="0.45">
      <c r="A7" s="8"/>
      <c r="B7" s="81"/>
      <c r="C7" s="16"/>
      <c r="D7" s="15"/>
      <c r="E7" s="16"/>
      <c r="F7" s="82"/>
      <c r="G7" s="10"/>
      <c r="H7" s="8"/>
      <c r="I7" s="79">
        <f>SUM(F7:F8)</f>
        <v>0</v>
      </c>
      <c r="J7" s="10"/>
    </row>
    <row r="8" spans="1:12" ht="9" customHeight="1" x14ac:dyDescent="0.45">
      <c r="A8" s="8"/>
      <c r="B8" s="81"/>
      <c r="C8" s="16"/>
      <c r="D8" s="15"/>
      <c r="E8" s="16"/>
      <c r="F8" s="82"/>
      <c r="G8" s="10"/>
      <c r="H8" s="8"/>
      <c r="I8" s="9"/>
      <c r="J8" s="10"/>
    </row>
    <row r="9" spans="1:12" ht="24" customHeight="1" x14ac:dyDescent="0.45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80">
        <f>L5-I33</f>
        <v>304664.35000000009</v>
      </c>
    </row>
    <row r="10" spans="1:12" ht="18.95" customHeight="1" x14ac:dyDescent="0.45">
      <c r="A10" s="8"/>
      <c r="B10" s="185" t="s">
        <v>293</v>
      </c>
      <c r="C10" s="9"/>
      <c r="D10" s="95" t="s">
        <v>36</v>
      </c>
      <c r="E10" s="9"/>
      <c r="F10" s="19" t="s">
        <v>30</v>
      </c>
      <c r="G10" s="10"/>
      <c r="H10" s="8"/>
      <c r="I10" s="9"/>
      <c r="J10" s="10"/>
    </row>
    <row r="11" spans="1:12" ht="18.95" customHeight="1" x14ac:dyDescent="0.45">
      <c r="A11" s="8"/>
      <c r="B11" s="20"/>
      <c r="C11" s="105"/>
      <c r="D11" s="20"/>
      <c r="E11" s="9"/>
      <c r="F11" s="21"/>
      <c r="G11" s="10"/>
      <c r="H11" s="8"/>
      <c r="I11" s="9"/>
      <c r="J11" s="10"/>
    </row>
    <row r="12" spans="1:12" ht="18.95" customHeight="1" x14ac:dyDescent="0.45">
      <c r="A12" s="8"/>
      <c r="B12" s="20"/>
      <c r="C12" s="106"/>
      <c r="D12" s="20"/>
      <c r="E12" s="9"/>
      <c r="F12" s="94"/>
      <c r="G12" s="10"/>
      <c r="H12" s="8"/>
      <c r="I12" s="9"/>
      <c r="J12" s="10"/>
    </row>
    <row r="13" spans="1:12" ht="18.95" customHeight="1" x14ac:dyDescent="0.45">
      <c r="A13" s="8"/>
      <c r="B13" s="20" t="s">
        <v>577</v>
      </c>
      <c r="C13" s="184"/>
      <c r="D13" s="20" t="s">
        <v>578</v>
      </c>
      <c r="E13" s="9"/>
      <c r="F13" s="94">
        <v>12224.67</v>
      </c>
      <c r="G13" s="10"/>
      <c r="H13" s="8"/>
      <c r="I13" s="53"/>
      <c r="J13" s="10"/>
    </row>
    <row r="14" spans="1:12" ht="18.95" customHeight="1" x14ac:dyDescent="0.45">
      <c r="A14" s="8"/>
      <c r="B14" s="20" t="s">
        <v>579</v>
      </c>
      <c r="C14" s="220"/>
      <c r="D14" s="20" t="s">
        <v>580</v>
      </c>
      <c r="E14" s="9"/>
      <c r="F14" s="94">
        <v>16650</v>
      </c>
      <c r="G14" s="10"/>
      <c r="H14" s="8"/>
      <c r="I14" s="96">
        <f>SUM(F12:F22)</f>
        <v>290382.34999999998</v>
      </c>
      <c r="J14" s="10"/>
    </row>
    <row r="15" spans="1:12" ht="18.95" customHeight="1" x14ac:dyDescent="0.45">
      <c r="A15" s="8"/>
      <c r="B15" s="20" t="s">
        <v>579</v>
      </c>
      <c r="C15" s="220"/>
      <c r="D15" s="20" t="s">
        <v>581</v>
      </c>
      <c r="E15" s="9"/>
      <c r="F15" s="21">
        <v>10150</v>
      </c>
      <c r="G15" s="10"/>
      <c r="H15" s="8"/>
      <c r="I15" s="9"/>
      <c r="J15" s="10"/>
    </row>
    <row r="16" spans="1:12" ht="18.95" customHeight="1" x14ac:dyDescent="0.45">
      <c r="A16" s="8"/>
      <c r="B16" s="20" t="s">
        <v>579</v>
      </c>
      <c r="C16" s="220"/>
      <c r="D16" s="20" t="s">
        <v>582</v>
      </c>
      <c r="E16" s="9"/>
      <c r="F16" s="21">
        <v>5950</v>
      </c>
      <c r="G16" s="10"/>
      <c r="H16" s="8"/>
      <c r="I16" s="9"/>
      <c r="J16" s="10"/>
    </row>
    <row r="17" spans="1:12" ht="18.95" customHeight="1" x14ac:dyDescent="0.45">
      <c r="A17" s="8"/>
      <c r="B17" s="20" t="s">
        <v>579</v>
      </c>
      <c r="C17" s="220"/>
      <c r="D17" s="20" t="s">
        <v>583</v>
      </c>
      <c r="E17" s="9"/>
      <c r="F17" s="21">
        <v>19813.080000000002</v>
      </c>
      <c r="G17" s="10"/>
      <c r="H17" s="8"/>
      <c r="J17" s="10"/>
      <c r="L17" s="27">
        <f>I4-I33</f>
        <v>304664.35000000009</v>
      </c>
    </row>
    <row r="18" spans="1:12" ht="18.95" customHeight="1" x14ac:dyDescent="0.45">
      <c r="A18" s="8"/>
      <c r="B18" s="20" t="s">
        <v>579</v>
      </c>
      <c r="C18" s="220"/>
      <c r="D18" s="20" t="s">
        <v>584</v>
      </c>
      <c r="E18" s="9"/>
      <c r="F18" s="21">
        <v>6656</v>
      </c>
      <c r="G18" s="10"/>
      <c r="H18" s="8"/>
      <c r="I18" s="53"/>
      <c r="J18" s="10"/>
      <c r="L18" s="27"/>
    </row>
    <row r="19" spans="1:12" ht="18.95" customHeight="1" x14ac:dyDescent="0.45">
      <c r="A19" s="8"/>
      <c r="B19" s="20" t="s">
        <v>579</v>
      </c>
      <c r="C19" s="220"/>
      <c r="D19" s="20" t="s">
        <v>585</v>
      </c>
      <c r="E19" s="9"/>
      <c r="F19" s="21">
        <v>490</v>
      </c>
      <c r="G19" s="10"/>
      <c r="H19" s="8"/>
      <c r="I19" s="53"/>
      <c r="J19" s="10"/>
      <c r="L19" s="27"/>
    </row>
    <row r="20" spans="1:12" ht="18.95" customHeight="1" x14ac:dyDescent="0.45">
      <c r="A20" s="8"/>
      <c r="B20" s="20" t="s">
        <v>579</v>
      </c>
      <c r="C20" s="185"/>
      <c r="D20" s="20" t="s">
        <v>586</v>
      </c>
      <c r="E20" s="9"/>
      <c r="F20" s="21">
        <v>80242.990000000005</v>
      </c>
      <c r="G20" s="10"/>
      <c r="H20" s="8"/>
      <c r="I20" s="53"/>
      <c r="J20" s="10"/>
      <c r="L20" s="27">
        <f>SUM(F19:F21)</f>
        <v>100555.42000000001</v>
      </c>
    </row>
    <row r="21" spans="1:12" ht="18.95" customHeight="1" x14ac:dyDescent="0.45">
      <c r="A21" s="8"/>
      <c r="B21" s="20" t="s">
        <v>579</v>
      </c>
      <c r="C21" s="185"/>
      <c r="D21" s="20" t="s">
        <v>587</v>
      </c>
      <c r="E21" s="9"/>
      <c r="F21" s="21">
        <v>19822.43</v>
      </c>
      <c r="G21" s="10"/>
      <c r="H21" s="8"/>
      <c r="I21" s="53"/>
      <c r="J21" s="10"/>
      <c r="L21" s="27"/>
    </row>
    <row r="22" spans="1:12" ht="18.95" customHeight="1" x14ac:dyDescent="0.45">
      <c r="A22" s="8"/>
      <c r="B22" s="20" t="s">
        <v>579</v>
      </c>
      <c r="C22" s="185"/>
      <c r="D22" s="20" t="s">
        <v>588</v>
      </c>
      <c r="E22" s="9"/>
      <c r="F22" s="94">
        <v>118383.18</v>
      </c>
      <c r="G22" s="10"/>
      <c r="H22" s="8"/>
      <c r="I22" s="9"/>
      <c r="J22" s="10"/>
    </row>
    <row r="23" spans="1:12" ht="18.95" customHeight="1" x14ac:dyDescent="0.45">
      <c r="A23" s="8"/>
      <c r="B23" s="20"/>
      <c r="C23" s="185"/>
      <c r="D23" s="20"/>
      <c r="E23" s="9"/>
      <c r="F23" s="94"/>
      <c r="G23" s="10"/>
      <c r="H23" s="8"/>
      <c r="I23" s="9"/>
      <c r="J23" s="10"/>
    </row>
    <row r="24" spans="1:12" ht="18.95" customHeight="1" x14ac:dyDescent="0.45">
      <c r="A24" s="8"/>
      <c r="B24" s="20"/>
      <c r="C24" s="185"/>
      <c r="D24" s="20"/>
      <c r="E24" s="9"/>
      <c r="F24" s="94"/>
      <c r="G24" s="10"/>
      <c r="H24" s="8"/>
      <c r="I24" s="9"/>
      <c r="J24" s="10"/>
    </row>
    <row r="25" spans="1:12" ht="18.95" customHeight="1" x14ac:dyDescent="0.45">
      <c r="A25" s="8"/>
      <c r="B25" s="20"/>
      <c r="C25" s="185"/>
      <c r="D25" s="20"/>
      <c r="E25" s="9"/>
      <c r="F25" s="94"/>
      <c r="G25" s="10"/>
      <c r="H25" s="8"/>
      <c r="I25" s="9"/>
      <c r="J25" s="10"/>
    </row>
    <row r="26" spans="1:12" ht="18.95" customHeight="1" x14ac:dyDescent="0.45">
      <c r="A26" s="8"/>
      <c r="B26" s="20"/>
      <c r="C26" s="185"/>
      <c r="D26" s="20"/>
      <c r="E26" s="9"/>
      <c r="F26" s="94"/>
      <c r="G26" s="10"/>
      <c r="H26" s="8"/>
      <c r="I26" s="9"/>
      <c r="J26" s="10"/>
    </row>
    <row r="27" spans="1:12" ht="18.95" customHeight="1" x14ac:dyDescent="0.45">
      <c r="A27" s="8"/>
      <c r="B27" s="116"/>
      <c r="C27" s="104"/>
      <c r="D27" s="20"/>
      <c r="E27" s="9"/>
      <c r="F27" s="94"/>
      <c r="G27" s="10"/>
      <c r="H27" s="8"/>
      <c r="I27" s="25"/>
      <c r="J27" s="10"/>
    </row>
    <row r="28" spans="1:12" ht="18.95" customHeight="1" x14ac:dyDescent="0.45">
      <c r="A28" s="8"/>
      <c r="B28" s="14" t="s">
        <v>260</v>
      </c>
      <c r="C28" s="105"/>
      <c r="D28" s="93"/>
      <c r="E28" s="9"/>
      <c r="F28" s="94"/>
      <c r="G28" s="10"/>
      <c r="H28" s="8"/>
      <c r="I28" s="9"/>
      <c r="J28" s="10"/>
    </row>
    <row r="29" spans="1:12" ht="18.95" customHeight="1" x14ac:dyDescent="0.45">
      <c r="A29" s="8"/>
      <c r="B29" s="20" t="s">
        <v>291</v>
      </c>
      <c r="C29" s="100"/>
      <c r="D29" s="20" t="s">
        <v>292</v>
      </c>
      <c r="E29" s="9"/>
      <c r="F29" s="94">
        <v>240</v>
      </c>
      <c r="G29" s="10"/>
      <c r="H29" s="8"/>
      <c r="I29" s="25"/>
      <c r="J29" s="10"/>
    </row>
    <row r="30" spans="1:12" ht="18.95" customHeight="1" x14ac:dyDescent="0.45">
      <c r="A30" s="8"/>
      <c r="B30" s="221" t="s">
        <v>514</v>
      </c>
      <c r="C30" s="100"/>
      <c r="D30" s="20" t="s">
        <v>292</v>
      </c>
      <c r="E30" s="9"/>
      <c r="F30" s="94">
        <v>5600</v>
      </c>
      <c r="G30" s="10"/>
      <c r="H30" s="8"/>
      <c r="I30" s="52">
        <f>SUM(F29:F32)</f>
        <v>14282</v>
      </c>
      <c r="J30" s="10"/>
    </row>
    <row r="31" spans="1:12" x14ac:dyDescent="0.45">
      <c r="A31" s="8"/>
      <c r="B31" s="221" t="s">
        <v>589</v>
      </c>
      <c r="C31" s="100"/>
      <c r="D31" s="20" t="s">
        <v>292</v>
      </c>
      <c r="E31" s="9"/>
      <c r="F31" s="94">
        <v>5250</v>
      </c>
      <c r="G31" s="10"/>
      <c r="H31" s="8"/>
      <c r="I31" s="25"/>
      <c r="J31" s="10"/>
    </row>
    <row r="32" spans="1:12" x14ac:dyDescent="0.45">
      <c r="A32" s="8"/>
      <c r="B32" s="221" t="s">
        <v>590</v>
      </c>
      <c r="C32" s="100"/>
      <c r="D32" s="251" t="s">
        <v>591</v>
      </c>
      <c r="E32" s="9"/>
      <c r="F32" s="219">
        <v>3192</v>
      </c>
      <c r="G32" s="10"/>
      <c r="H32" s="8"/>
      <c r="I32" s="25"/>
      <c r="J32" s="10"/>
    </row>
    <row r="33" spans="1:12" ht="21.75" customHeight="1" x14ac:dyDescent="0.45">
      <c r="A33" s="28"/>
      <c r="B33" s="29" t="s">
        <v>241</v>
      </c>
      <c r="C33" s="29"/>
      <c r="D33" s="29"/>
      <c r="E33" s="413">
        <f>E4</f>
        <v>21397</v>
      </c>
      <c r="F33" s="413"/>
      <c r="G33" s="31"/>
      <c r="H33" s="28"/>
      <c r="I33" s="12">
        <f>I4-I14-I30</f>
        <v>3008377.4899999998</v>
      </c>
      <c r="J33" s="30"/>
      <c r="L33" s="24"/>
    </row>
    <row r="34" spans="1:12" ht="32.25" customHeight="1" x14ac:dyDescent="0.45">
      <c r="A34" s="3"/>
      <c r="B34" s="5" t="s">
        <v>40</v>
      </c>
      <c r="C34" s="5"/>
      <c r="D34" s="5"/>
      <c r="E34" s="7"/>
      <c r="F34" s="3" t="s">
        <v>41</v>
      </c>
      <c r="G34" s="5"/>
      <c r="H34" s="5"/>
      <c r="I34" s="5"/>
      <c r="J34" s="7"/>
    </row>
    <row r="35" spans="1:12" x14ac:dyDescent="0.45">
      <c r="A35" s="8"/>
      <c r="B35" s="410" t="s">
        <v>246</v>
      </c>
      <c r="C35" s="410"/>
      <c r="D35" s="410"/>
      <c r="E35" s="10"/>
      <c r="F35" s="411" t="s">
        <v>172</v>
      </c>
      <c r="G35" s="410"/>
      <c r="H35" s="410"/>
      <c r="I35" s="410"/>
      <c r="J35" s="10"/>
    </row>
    <row r="36" spans="1:12" x14ac:dyDescent="0.45">
      <c r="A36" s="8"/>
      <c r="B36" s="410" t="s">
        <v>171</v>
      </c>
      <c r="C36" s="410"/>
      <c r="D36" s="410"/>
      <c r="E36" s="10"/>
      <c r="F36" s="411" t="s">
        <v>264</v>
      </c>
      <c r="G36" s="410"/>
      <c r="H36" s="410"/>
      <c r="I36" s="410"/>
      <c r="J36" s="10"/>
      <c r="L36" s="24"/>
    </row>
    <row r="37" spans="1:12" x14ac:dyDescent="0.45">
      <c r="A37" s="28"/>
      <c r="B37" s="405" t="s">
        <v>174</v>
      </c>
      <c r="C37" s="405"/>
      <c r="D37" s="405"/>
      <c r="E37" s="31"/>
      <c r="F37" s="404" t="s">
        <v>173</v>
      </c>
      <c r="G37" s="405"/>
      <c r="H37" s="405"/>
      <c r="I37" s="405"/>
      <c r="J37" s="31"/>
    </row>
    <row r="38" spans="1:12" ht="20.100000000000001" customHeight="1" x14ac:dyDescent="0.45">
      <c r="A38" s="5"/>
      <c r="B38" s="5"/>
      <c r="C38" s="5"/>
      <c r="D38" s="5" t="s">
        <v>217</v>
      </c>
      <c r="E38" s="5"/>
      <c r="F38" s="5"/>
      <c r="G38" s="5"/>
      <c r="H38" s="5"/>
      <c r="I38" s="5"/>
      <c r="J38" s="5"/>
    </row>
    <row r="39" spans="1:12" ht="20.100000000000001" customHeight="1" x14ac:dyDescent="0.45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 x14ac:dyDescent="0.4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 x14ac:dyDescent="0.4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 x14ac:dyDescent="0.4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 x14ac:dyDescent="0.4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 x14ac:dyDescent="0.45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 x14ac:dyDescent="0.45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 x14ac:dyDescent="0.45">
      <c r="A58" s="407" t="s">
        <v>22</v>
      </c>
      <c r="B58" s="408"/>
      <c r="C58" s="408"/>
      <c r="D58" s="408"/>
      <c r="E58" s="408"/>
      <c r="F58" s="408"/>
      <c r="G58" s="409"/>
      <c r="H58" s="407" t="s">
        <v>23</v>
      </c>
      <c r="I58" s="408"/>
      <c r="J58" s="409"/>
      <c r="K58" s="1"/>
    </row>
    <row r="59" spans="1:11" ht="21.75" customHeight="1" x14ac:dyDescent="0.45">
      <c r="A59" s="401" t="s">
        <v>24</v>
      </c>
      <c r="B59" s="402"/>
      <c r="C59" s="402"/>
      <c r="D59" s="402"/>
      <c r="E59" s="402"/>
      <c r="F59" s="402"/>
      <c r="G59" s="403"/>
      <c r="H59" s="404" t="s">
        <v>87</v>
      </c>
      <c r="I59" s="405"/>
      <c r="J59" s="406"/>
    </row>
    <row r="60" spans="1:11" ht="14.25" customHeight="1" x14ac:dyDescent="0.45">
      <c r="A60" s="3"/>
      <c r="B60" s="4"/>
      <c r="C60" s="5"/>
      <c r="D60" s="6"/>
      <c r="E60" s="5"/>
      <c r="F60" s="5"/>
      <c r="G60" s="7"/>
      <c r="H60" s="398" t="s">
        <v>26</v>
      </c>
      <c r="I60" s="399"/>
      <c r="J60" s="400"/>
    </row>
    <row r="61" spans="1:11" ht="18.75" customHeight="1" x14ac:dyDescent="0.45">
      <c r="A61" s="8"/>
      <c r="B61" s="9" t="s">
        <v>85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 x14ac:dyDescent="0.45">
      <c r="A62" s="8"/>
      <c r="B62" s="14" t="s">
        <v>27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 x14ac:dyDescent="0.45">
      <c r="A63" s="8"/>
      <c r="B63" s="15" t="s">
        <v>28</v>
      </c>
      <c r="C63" s="16"/>
      <c r="D63" s="15" t="s">
        <v>29</v>
      </c>
      <c r="E63" s="16"/>
      <c r="F63" s="17" t="s">
        <v>30</v>
      </c>
      <c r="G63" s="10"/>
      <c r="H63" s="8"/>
      <c r="I63" s="9"/>
      <c r="J63" s="10"/>
    </row>
    <row r="64" spans="1:11" ht="16.5" customHeight="1" x14ac:dyDescent="0.45">
      <c r="A64" s="8"/>
      <c r="B64" s="18" t="s">
        <v>31</v>
      </c>
      <c r="C64" s="9"/>
      <c r="D64" s="18" t="s">
        <v>31</v>
      </c>
      <c r="E64" s="9"/>
      <c r="F64" s="18" t="s">
        <v>32</v>
      </c>
      <c r="G64" s="10"/>
      <c r="H64" s="8"/>
      <c r="I64" s="9" t="s">
        <v>33</v>
      </c>
      <c r="J64" s="10"/>
    </row>
    <row r="65" spans="1:11" ht="16.5" customHeight="1" x14ac:dyDescent="0.45">
      <c r="A65" s="8"/>
      <c r="B65" s="18" t="s">
        <v>31</v>
      </c>
      <c r="C65" s="9"/>
      <c r="D65" s="18" t="s">
        <v>31</v>
      </c>
      <c r="E65" s="9"/>
      <c r="F65" s="18" t="s">
        <v>32</v>
      </c>
      <c r="G65" s="10"/>
      <c r="H65" s="8"/>
      <c r="I65" s="9" t="s">
        <v>33</v>
      </c>
      <c r="J65" s="10"/>
    </row>
    <row r="66" spans="1:11" x14ac:dyDescent="0.45">
      <c r="A66" s="8"/>
      <c r="B66" s="14" t="s">
        <v>34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 x14ac:dyDescent="0.45">
      <c r="A67" s="8"/>
      <c r="B67" s="95" t="s">
        <v>35</v>
      </c>
      <c r="C67" s="9"/>
      <c r="D67" s="95" t="s">
        <v>36</v>
      </c>
      <c r="E67" s="9"/>
      <c r="F67" s="19" t="s">
        <v>30</v>
      </c>
      <c r="G67" s="10"/>
      <c r="H67" s="8"/>
      <c r="I67" s="9"/>
      <c r="J67" s="10"/>
    </row>
    <row r="68" spans="1:11" ht="18.95" customHeight="1" x14ac:dyDescent="0.45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 x14ac:dyDescent="0.45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 x14ac:dyDescent="0.45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 x14ac:dyDescent="0.45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 x14ac:dyDescent="0.45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 x14ac:dyDescent="0.45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 x14ac:dyDescent="0.45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 x14ac:dyDescent="0.45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 x14ac:dyDescent="0.45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 x14ac:dyDescent="0.45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 x14ac:dyDescent="0.45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 x14ac:dyDescent="0.45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 x14ac:dyDescent="0.45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 x14ac:dyDescent="0.45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 x14ac:dyDescent="0.45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 x14ac:dyDescent="0.45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 x14ac:dyDescent="0.45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 x14ac:dyDescent="0.45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 x14ac:dyDescent="0.45">
      <c r="A86" s="8"/>
      <c r="B86" s="20"/>
      <c r="D86" s="20"/>
      <c r="F86" s="26"/>
      <c r="G86" s="10"/>
      <c r="I86" s="27"/>
      <c r="J86" s="10"/>
    </row>
    <row r="87" spans="1:12" x14ac:dyDescent="0.45">
      <c r="A87" s="8"/>
      <c r="B87" s="14" t="s">
        <v>37</v>
      </c>
      <c r="C87" s="9"/>
      <c r="D87" s="9"/>
      <c r="E87" s="9"/>
      <c r="F87" s="9"/>
      <c r="G87" s="10"/>
      <c r="H87" s="8"/>
      <c r="I87" s="9"/>
      <c r="J87" s="10"/>
    </row>
    <row r="88" spans="1:12" x14ac:dyDescent="0.45">
      <c r="A88" s="8"/>
      <c r="B88" s="14" t="s">
        <v>38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 x14ac:dyDescent="0.45">
      <c r="A89" s="8"/>
      <c r="B89" s="18" t="s">
        <v>39</v>
      </c>
      <c r="C89" s="9"/>
      <c r="D89" s="18" t="s">
        <v>31</v>
      </c>
      <c r="E89" s="9"/>
      <c r="F89" s="18" t="s">
        <v>32</v>
      </c>
      <c r="G89" s="10"/>
      <c r="H89" s="8"/>
      <c r="I89" s="9" t="s">
        <v>33</v>
      </c>
      <c r="J89" s="10"/>
    </row>
    <row r="90" spans="1:12" ht="16.5" customHeight="1" x14ac:dyDescent="0.45">
      <c r="A90" s="8"/>
      <c r="B90" s="18" t="s">
        <v>31</v>
      </c>
      <c r="C90" s="9"/>
      <c r="D90" s="18" t="s">
        <v>31</v>
      </c>
      <c r="E90" s="9"/>
      <c r="F90" s="18" t="s">
        <v>32</v>
      </c>
      <c r="G90" s="10"/>
      <c r="H90" s="8"/>
      <c r="I90" s="9" t="s">
        <v>33</v>
      </c>
      <c r="J90" s="10"/>
    </row>
    <row r="91" spans="1:12" ht="21.75" customHeight="1" x14ac:dyDescent="0.45">
      <c r="A91" s="28"/>
      <c r="B91" s="29" t="s">
        <v>86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 x14ac:dyDescent="0.45">
      <c r="A92" s="8"/>
      <c r="B92" s="9" t="s">
        <v>40</v>
      </c>
      <c r="C92" s="9"/>
      <c r="D92" s="9"/>
      <c r="E92" s="9"/>
      <c r="F92" s="3" t="s">
        <v>41</v>
      </c>
      <c r="G92" s="5"/>
      <c r="H92" s="5"/>
      <c r="I92" s="5"/>
      <c r="J92" s="7"/>
    </row>
    <row r="93" spans="1:12" x14ac:dyDescent="0.45">
      <c r="A93" s="8"/>
      <c r="B93" s="9" t="s">
        <v>42</v>
      </c>
      <c r="C93" s="9"/>
      <c r="D93" s="9" t="s">
        <v>43</v>
      </c>
      <c r="E93" s="9"/>
      <c r="F93" s="8" t="s">
        <v>82</v>
      </c>
      <c r="G93" s="9"/>
      <c r="I93" s="9" t="s">
        <v>83</v>
      </c>
      <c r="J93" s="10"/>
    </row>
    <row r="94" spans="1:12" ht="27" customHeight="1" x14ac:dyDescent="0.45">
      <c r="A94" s="28"/>
      <c r="B94" s="29" t="s">
        <v>44</v>
      </c>
      <c r="C94" s="29"/>
      <c r="D94" s="29"/>
      <c r="E94" s="29"/>
      <c r="F94" s="28" t="s">
        <v>45</v>
      </c>
      <c r="G94" s="29"/>
      <c r="H94" s="29"/>
      <c r="I94" s="29"/>
      <c r="J94" s="31"/>
    </row>
    <row r="95" spans="1:12" ht="21.75" customHeight="1" x14ac:dyDescent="0.45">
      <c r="A95" s="407" t="s">
        <v>22</v>
      </c>
      <c r="B95" s="408"/>
      <c r="C95" s="408"/>
      <c r="D95" s="408"/>
      <c r="E95" s="408"/>
      <c r="F95" s="408"/>
      <c r="G95" s="409"/>
      <c r="H95" s="407" t="s">
        <v>23</v>
      </c>
      <c r="I95" s="408"/>
      <c r="J95" s="409"/>
      <c r="K95" s="1"/>
    </row>
    <row r="96" spans="1:12" ht="21.75" customHeight="1" x14ac:dyDescent="0.45">
      <c r="A96" s="401" t="s">
        <v>24</v>
      </c>
      <c r="B96" s="402"/>
      <c r="C96" s="402"/>
      <c r="D96" s="402"/>
      <c r="E96" s="402"/>
      <c r="F96" s="402"/>
      <c r="G96" s="403"/>
      <c r="H96" s="404" t="s">
        <v>25</v>
      </c>
      <c r="I96" s="405"/>
      <c r="J96" s="406"/>
    </row>
    <row r="97" spans="1:11" ht="14.25" customHeight="1" x14ac:dyDescent="0.45">
      <c r="A97" s="3"/>
      <c r="B97" s="4"/>
      <c r="C97" s="5"/>
      <c r="D97" s="6"/>
      <c r="E97" s="5"/>
      <c r="F97" s="5"/>
      <c r="G97" s="7"/>
      <c r="H97" s="398" t="s">
        <v>26</v>
      </c>
      <c r="I97" s="399"/>
      <c r="J97" s="400"/>
    </row>
    <row r="98" spans="1:11" ht="18.75" customHeight="1" x14ac:dyDescent="0.45">
      <c r="A98" s="8"/>
      <c r="B98" s="9" t="s">
        <v>89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 x14ac:dyDescent="0.45">
      <c r="A99" s="8"/>
      <c r="B99" s="14" t="s">
        <v>27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 x14ac:dyDescent="0.45">
      <c r="A100" s="8"/>
      <c r="B100" s="15" t="s">
        <v>28</v>
      </c>
      <c r="C100" s="16"/>
      <c r="D100" s="15" t="s">
        <v>29</v>
      </c>
      <c r="E100" s="16"/>
      <c r="F100" s="17" t="s">
        <v>30</v>
      </c>
      <c r="G100" s="10"/>
      <c r="H100" s="8"/>
      <c r="I100" s="9"/>
      <c r="J100" s="10"/>
    </row>
    <row r="101" spans="1:11" ht="16.5" customHeight="1" x14ac:dyDescent="0.45">
      <c r="A101" s="8"/>
      <c r="B101" s="18" t="s">
        <v>31</v>
      </c>
      <c r="C101" s="9"/>
      <c r="D101" s="18" t="s">
        <v>31</v>
      </c>
      <c r="E101" s="9"/>
      <c r="F101" s="18" t="s">
        <v>32</v>
      </c>
      <c r="G101" s="10"/>
      <c r="H101" s="8"/>
      <c r="I101" s="9" t="s">
        <v>33</v>
      </c>
      <c r="J101" s="10"/>
    </row>
    <row r="102" spans="1:11" ht="16.5" customHeight="1" x14ac:dyDescent="0.45">
      <c r="A102" s="8"/>
      <c r="B102" s="18" t="s">
        <v>31</v>
      </c>
      <c r="C102" s="9"/>
      <c r="D102" s="18" t="s">
        <v>31</v>
      </c>
      <c r="E102" s="9"/>
      <c r="F102" s="18" t="s">
        <v>32</v>
      </c>
      <c r="G102" s="10"/>
      <c r="H102" s="8"/>
      <c r="I102" s="9" t="s">
        <v>33</v>
      </c>
      <c r="J102" s="10"/>
    </row>
    <row r="103" spans="1:11" x14ac:dyDescent="0.45">
      <c r="A103" s="8"/>
      <c r="B103" s="14" t="s">
        <v>34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 x14ac:dyDescent="0.45">
      <c r="A104" s="8"/>
      <c r="B104" s="95" t="s">
        <v>35</v>
      </c>
      <c r="C104" s="9"/>
      <c r="D104" s="95" t="s">
        <v>36</v>
      </c>
      <c r="E104" s="9"/>
      <c r="F104" s="19" t="s">
        <v>30</v>
      </c>
      <c r="G104" s="10"/>
      <c r="H104" s="8"/>
      <c r="I104" s="9"/>
      <c r="J104" s="10"/>
    </row>
    <row r="105" spans="1:11" ht="18.95" customHeight="1" x14ac:dyDescent="0.45">
      <c r="A105" s="8"/>
      <c r="B105" s="20" t="s">
        <v>84</v>
      </c>
      <c r="C105" s="9"/>
      <c r="D105" s="95" t="s">
        <v>88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 x14ac:dyDescent="0.45">
      <c r="A106" s="8"/>
      <c r="B106" s="20" t="s">
        <v>90</v>
      </c>
      <c r="C106" s="9"/>
      <c r="D106" s="95" t="s">
        <v>94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 x14ac:dyDescent="0.45">
      <c r="A107" s="8"/>
      <c r="B107" s="20" t="s">
        <v>90</v>
      </c>
      <c r="C107" s="9"/>
      <c r="D107" s="95" t="s">
        <v>95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 x14ac:dyDescent="0.45">
      <c r="A108" s="8"/>
      <c r="B108" s="20" t="s">
        <v>90</v>
      </c>
      <c r="C108" s="9"/>
      <c r="D108" s="95" t="s">
        <v>95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 x14ac:dyDescent="0.45">
      <c r="A109" s="8"/>
      <c r="B109" s="20" t="s">
        <v>90</v>
      </c>
      <c r="D109" s="95" t="s">
        <v>95</v>
      </c>
      <c r="F109" s="26">
        <v>2555.89</v>
      </c>
      <c r="G109" s="10"/>
      <c r="I109" s="27"/>
      <c r="J109" s="10"/>
    </row>
    <row r="110" spans="1:11" ht="18.95" customHeight="1" x14ac:dyDescent="0.45">
      <c r="A110" s="8"/>
      <c r="B110" s="20" t="s">
        <v>91</v>
      </c>
      <c r="C110" s="9"/>
      <c r="D110" s="95" t="s">
        <v>96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 x14ac:dyDescent="0.45">
      <c r="A111" s="8"/>
      <c r="B111" s="20" t="s">
        <v>91</v>
      </c>
      <c r="C111" s="9"/>
      <c r="D111" s="95" t="s">
        <v>97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 x14ac:dyDescent="0.45">
      <c r="A112" s="8"/>
      <c r="B112" s="20" t="s">
        <v>91</v>
      </c>
      <c r="C112" s="9"/>
      <c r="D112" s="95" t="s">
        <v>98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 x14ac:dyDescent="0.45">
      <c r="A113" s="8"/>
      <c r="B113" s="20" t="s">
        <v>91</v>
      </c>
      <c r="C113" s="9"/>
      <c r="D113" s="95" t="s">
        <v>99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 x14ac:dyDescent="0.45">
      <c r="A114" s="8"/>
      <c r="B114" s="20" t="s">
        <v>92</v>
      </c>
      <c r="C114" s="9"/>
      <c r="D114" s="95" t="s">
        <v>100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 x14ac:dyDescent="0.45">
      <c r="A115" s="8"/>
      <c r="B115" s="20" t="s">
        <v>92</v>
      </c>
      <c r="C115" s="9"/>
      <c r="D115" s="95" t="s">
        <v>102</v>
      </c>
      <c r="E115" s="9"/>
      <c r="F115" s="21">
        <v>4284.33</v>
      </c>
      <c r="G115" s="22"/>
      <c r="H115" s="9"/>
      <c r="I115" s="53"/>
      <c r="J115" s="10"/>
      <c r="K115" s="24"/>
    </row>
    <row r="116" spans="1:12" ht="18.95" customHeight="1" x14ac:dyDescent="0.45">
      <c r="A116" s="8"/>
      <c r="B116" s="20" t="s">
        <v>92</v>
      </c>
      <c r="C116" s="9"/>
      <c r="D116" s="95" t="s">
        <v>102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 x14ac:dyDescent="0.45">
      <c r="A117" s="8"/>
      <c r="B117" s="20" t="s">
        <v>92</v>
      </c>
      <c r="C117" s="9"/>
      <c r="D117" s="95" t="s">
        <v>103</v>
      </c>
      <c r="E117" s="9"/>
      <c r="F117" s="21">
        <v>10897.92</v>
      </c>
      <c r="G117" s="22"/>
      <c r="H117" s="9"/>
      <c r="I117" s="9"/>
      <c r="J117" s="10"/>
    </row>
    <row r="118" spans="1:12" ht="18.95" customHeight="1" x14ac:dyDescent="0.45">
      <c r="A118" s="8"/>
      <c r="B118" s="20" t="s">
        <v>92</v>
      </c>
      <c r="C118" s="9"/>
      <c r="D118" s="95" t="s">
        <v>104</v>
      </c>
      <c r="E118" s="9"/>
      <c r="F118" s="21">
        <v>4128</v>
      </c>
      <c r="G118" s="22"/>
      <c r="H118" s="9"/>
      <c r="I118" s="9"/>
      <c r="J118" s="10"/>
    </row>
    <row r="119" spans="1:12" ht="18.95" customHeight="1" x14ac:dyDescent="0.45">
      <c r="A119" s="8"/>
      <c r="B119" s="20" t="s">
        <v>92</v>
      </c>
      <c r="C119" s="9"/>
      <c r="D119" s="95" t="s">
        <v>105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 x14ac:dyDescent="0.45">
      <c r="A120" s="8"/>
      <c r="B120" s="20" t="s">
        <v>92</v>
      </c>
      <c r="C120" s="9"/>
      <c r="D120" s="95" t="s">
        <v>106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 x14ac:dyDescent="0.45">
      <c r="A121" s="8"/>
      <c r="B121" s="20" t="s">
        <v>92</v>
      </c>
      <c r="C121" s="9"/>
      <c r="D121" s="95" t="s">
        <v>107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 x14ac:dyDescent="0.45">
      <c r="A122" s="8"/>
      <c r="B122" s="20" t="s">
        <v>92</v>
      </c>
      <c r="C122" s="9"/>
      <c r="D122" s="95" t="s">
        <v>108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 x14ac:dyDescent="0.45">
      <c r="A123" s="8"/>
      <c r="B123" s="20" t="s">
        <v>93</v>
      </c>
      <c r="C123" s="9"/>
      <c r="D123" s="95" t="s">
        <v>109</v>
      </c>
      <c r="E123" s="9"/>
      <c r="F123" s="25">
        <v>177772.9</v>
      </c>
      <c r="G123" s="10"/>
      <c r="H123" s="9"/>
      <c r="I123" s="52">
        <f>F105+F106+F107+F108+F109+F110+F111+F112+F113+F114+F115+F116+F117+F118+F119+F120+F121+F122+F123+F124</f>
        <v>287189.19999999995</v>
      </c>
      <c r="J123" s="10"/>
    </row>
    <row r="124" spans="1:12" x14ac:dyDescent="0.45">
      <c r="A124" s="8"/>
      <c r="B124" s="14" t="s">
        <v>37</v>
      </c>
      <c r="C124" s="9"/>
      <c r="D124" s="9"/>
      <c r="E124" s="9"/>
      <c r="F124" s="52"/>
      <c r="G124" s="10"/>
      <c r="H124" s="8"/>
      <c r="I124" s="9"/>
      <c r="J124" s="10"/>
    </row>
    <row r="125" spans="1:12" ht="17.25" customHeight="1" x14ac:dyDescent="0.45">
      <c r="A125" s="8"/>
      <c r="B125" s="14" t="s">
        <v>38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 x14ac:dyDescent="0.45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 x14ac:dyDescent="0.45">
      <c r="A127" s="8"/>
      <c r="B127" s="95" t="s">
        <v>35</v>
      </c>
      <c r="C127" s="9"/>
      <c r="D127" s="95" t="s">
        <v>36</v>
      </c>
      <c r="E127" s="9"/>
      <c r="F127" s="19" t="s">
        <v>30</v>
      </c>
      <c r="G127" s="10"/>
      <c r="H127" s="8"/>
      <c r="I127" s="9"/>
      <c r="J127" s="10"/>
    </row>
    <row r="128" spans="1:12" ht="16.5" customHeight="1" x14ac:dyDescent="0.45">
      <c r="A128" s="8"/>
      <c r="B128" s="20" t="s">
        <v>91</v>
      </c>
      <c r="C128" s="9"/>
      <c r="D128" s="95" t="s">
        <v>101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 x14ac:dyDescent="0.45">
      <c r="A129" s="28"/>
      <c r="B129" s="29" t="s">
        <v>110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 x14ac:dyDescent="0.45">
      <c r="A130" s="3"/>
      <c r="B130" s="5" t="s">
        <v>40</v>
      </c>
      <c r="C130" s="5"/>
      <c r="D130" s="5"/>
      <c r="E130" s="5"/>
      <c r="F130" s="3" t="s">
        <v>41</v>
      </c>
      <c r="G130" s="5"/>
      <c r="H130" s="5"/>
      <c r="I130" s="5"/>
      <c r="J130" s="7"/>
    </row>
    <row r="131" spans="1:11" x14ac:dyDescent="0.45">
      <c r="A131" s="8"/>
      <c r="B131" s="9" t="s">
        <v>42</v>
      </c>
      <c r="C131" s="9"/>
      <c r="D131" s="9" t="s">
        <v>43</v>
      </c>
      <c r="E131" s="10"/>
      <c r="F131" s="8" t="s">
        <v>82</v>
      </c>
      <c r="G131" s="9"/>
      <c r="H131" s="9"/>
      <c r="I131" s="9" t="s">
        <v>83</v>
      </c>
      <c r="J131" s="10"/>
    </row>
    <row r="132" spans="1:11" ht="7.5" customHeight="1" x14ac:dyDescent="0.45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 x14ac:dyDescent="0.45">
      <c r="A133" s="407" t="s">
        <v>22</v>
      </c>
      <c r="B133" s="408"/>
      <c r="C133" s="408"/>
      <c r="D133" s="408"/>
      <c r="E133" s="408"/>
      <c r="F133" s="408"/>
      <c r="G133" s="409"/>
      <c r="H133" s="407" t="s">
        <v>23</v>
      </c>
      <c r="I133" s="408"/>
      <c r="J133" s="409"/>
      <c r="K133" s="1"/>
    </row>
    <row r="134" spans="1:11" ht="21.75" customHeight="1" x14ac:dyDescent="0.45">
      <c r="A134" s="401" t="s">
        <v>24</v>
      </c>
      <c r="B134" s="402"/>
      <c r="C134" s="402"/>
      <c r="D134" s="402"/>
      <c r="E134" s="402"/>
      <c r="F134" s="402"/>
      <c r="G134" s="403"/>
      <c r="H134" s="404" t="s">
        <v>87</v>
      </c>
      <c r="I134" s="405"/>
      <c r="J134" s="406"/>
    </row>
    <row r="135" spans="1:11" ht="14.25" customHeight="1" x14ac:dyDescent="0.45">
      <c r="A135" s="3"/>
      <c r="B135" s="4"/>
      <c r="C135" s="5"/>
      <c r="D135" s="6"/>
      <c r="E135" s="5"/>
      <c r="F135" s="5"/>
      <c r="G135" s="7"/>
      <c r="H135" s="398" t="s">
        <v>26</v>
      </c>
      <c r="I135" s="399"/>
      <c r="J135" s="400"/>
    </row>
    <row r="136" spans="1:11" ht="18.75" customHeight="1" x14ac:dyDescent="0.45">
      <c r="A136" s="8"/>
      <c r="B136" s="9" t="s">
        <v>85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 x14ac:dyDescent="0.45">
      <c r="A137" s="8"/>
      <c r="B137" s="14" t="s">
        <v>27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 x14ac:dyDescent="0.45">
      <c r="A138" s="8"/>
      <c r="B138" s="15" t="s">
        <v>28</v>
      </c>
      <c r="C138" s="16"/>
      <c r="D138" s="15" t="s">
        <v>29</v>
      </c>
      <c r="E138" s="16"/>
      <c r="F138" s="17" t="s">
        <v>30</v>
      </c>
      <c r="G138" s="10"/>
      <c r="H138" s="8"/>
      <c r="I138" s="9"/>
      <c r="J138" s="10"/>
    </row>
    <row r="139" spans="1:11" ht="16.5" customHeight="1" x14ac:dyDescent="0.45">
      <c r="A139" s="8"/>
      <c r="B139" s="18" t="s">
        <v>31</v>
      </c>
      <c r="C139" s="9"/>
      <c r="D139" s="18" t="s">
        <v>31</v>
      </c>
      <c r="E139" s="9"/>
      <c r="F139" s="18" t="s">
        <v>32</v>
      </c>
      <c r="G139" s="10"/>
      <c r="H139" s="8"/>
      <c r="I139" s="9" t="s">
        <v>33</v>
      </c>
      <c r="J139" s="10"/>
    </row>
    <row r="140" spans="1:11" ht="16.5" customHeight="1" x14ac:dyDescent="0.45">
      <c r="A140" s="8"/>
      <c r="B140" s="18" t="s">
        <v>31</v>
      </c>
      <c r="C140" s="9"/>
      <c r="D140" s="18" t="s">
        <v>31</v>
      </c>
      <c r="E140" s="9"/>
      <c r="F140" s="18" t="s">
        <v>32</v>
      </c>
      <c r="G140" s="10"/>
      <c r="H140" s="8"/>
      <c r="I140" s="9" t="s">
        <v>33</v>
      </c>
      <c r="J140" s="10"/>
    </row>
    <row r="141" spans="1:11" x14ac:dyDescent="0.45">
      <c r="A141" s="8"/>
      <c r="B141" s="14" t="s">
        <v>34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 x14ac:dyDescent="0.45">
      <c r="A142" s="8"/>
      <c r="B142" s="95" t="s">
        <v>35</v>
      </c>
      <c r="C142" s="9"/>
      <c r="D142" s="95" t="s">
        <v>36</v>
      </c>
      <c r="E142" s="9"/>
      <c r="F142" s="19" t="s">
        <v>30</v>
      </c>
      <c r="G142" s="10"/>
      <c r="H142" s="8"/>
      <c r="I142" s="9"/>
      <c r="J142" s="10"/>
    </row>
    <row r="143" spans="1:11" ht="18.95" customHeight="1" x14ac:dyDescent="0.45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 x14ac:dyDescent="0.45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 x14ac:dyDescent="0.45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 x14ac:dyDescent="0.45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 x14ac:dyDescent="0.45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 x14ac:dyDescent="0.45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 x14ac:dyDescent="0.45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 x14ac:dyDescent="0.45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 x14ac:dyDescent="0.45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 x14ac:dyDescent="0.45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 x14ac:dyDescent="0.45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 x14ac:dyDescent="0.45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 x14ac:dyDescent="0.45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 x14ac:dyDescent="0.45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 x14ac:dyDescent="0.45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 x14ac:dyDescent="0.45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 x14ac:dyDescent="0.45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 x14ac:dyDescent="0.45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 x14ac:dyDescent="0.45">
      <c r="A161" s="8"/>
      <c r="B161" s="20"/>
      <c r="D161" s="20"/>
      <c r="F161" s="26"/>
      <c r="G161" s="10"/>
      <c r="I161" s="27"/>
      <c r="J161" s="10"/>
    </row>
    <row r="162" spans="1:12" x14ac:dyDescent="0.45">
      <c r="A162" s="8"/>
      <c r="B162" s="14" t="s">
        <v>37</v>
      </c>
      <c r="C162" s="9"/>
      <c r="D162" s="9"/>
      <c r="E162" s="9"/>
      <c r="F162" s="9"/>
      <c r="G162" s="10"/>
      <c r="H162" s="8"/>
      <c r="I162" s="9"/>
      <c r="J162" s="10"/>
    </row>
    <row r="163" spans="1:12" x14ac:dyDescent="0.45">
      <c r="A163" s="8"/>
      <c r="B163" s="14" t="s">
        <v>38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 x14ac:dyDescent="0.45">
      <c r="A164" s="8"/>
      <c r="B164" s="18" t="s">
        <v>39</v>
      </c>
      <c r="C164" s="9"/>
      <c r="D164" s="18" t="s">
        <v>31</v>
      </c>
      <c r="E164" s="9"/>
      <c r="F164" s="18" t="s">
        <v>32</v>
      </c>
      <c r="G164" s="10"/>
      <c r="H164" s="8"/>
      <c r="I164" s="9" t="s">
        <v>33</v>
      </c>
      <c r="J164" s="10"/>
    </row>
    <row r="165" spans="1:12" ht="16.5" customHeight="1" x14ac:dyDescent="0.45">
      <c r="A165" s="8"/>
      <c r="B165" s="18" t="s">
        <v>31</v>
      </c>
      <c r="C165" s="9"/>
      <c r="D165" s="18" t="s">
        <v>31</v>
      </c>
      <c r="E165" s="9"/>
      <c r="F165" s="18" t="s">
        <v>32</v>
      </c>
      <c r="G165" s="10"/>
      <c r="H165" s="8"/>
      <c r="I165" s="9" t="s">
        <v>33</v>
      </c>
      <c r="J165" s="10"/>
    </row>
    <row r="166" spans="1:12" ht="21.75" customHeight="1" x14ac:dyDescent="0.45">
      <c r="A166" s="28"/>
      <c r="B166" s="29" t="s">
        <v>86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 x14ac:dyDescent="0.45">
      <c r="A167" s="8"/>
      <c r="B167" s="9" t="s">
        <v>40</v>
      </c>
      <c r="C167" s="9"/>
      <c r="D167" s="9"/>
      <c r="E167" s="9"/>
      <c r="F167" s="3" t="s">
        <v>41</v>
      </c>
      <c r="G167" s="5"/>
      <c r="H167" s="5"/>
      <c r="I167" s="5"/>
      <c r="J167" s="7"/>
    </row>
    <row r="168" spans="1:12" x14ac:dyDescent="0.45">
      <c r="A168" s="8"/>
      <c r="B168" s="9" t="s">
        <v>42</v>
      </c>
      <c r="C168" s="9"/>
      <c r="D168" s="9" t="s">
        <v>43</v>
      </c>
      <c r="E168" s="9"/>
      <c r="F168" s="8" t="s">
        <v>82</v>
      </c>
      <c r="G168" s="9"/>
      <c r="I168" s="9" t="s">
        <v>83</v>
      </c>
      <c r="J168" s="10"/>
    </row>
    <row r="169" spans="1:12" ht="27" customHeight="1" x14ac:dyDescent="0.45">
      <c r="A169" s="28"/>
      <c r="B169" s="29" t="s">
        <v>44</v>
      </c>
      <c r="C169" s="29"/>
      <c r="D169" s="29"/>
      <c r="E169" s="29"/>
      <c r="F169" s="28" t="s">
        <v>45</v>
      </c>
      <c r="G169" s="29"/>
      <c r="H169" s="29"/>
      <c r="I169" s="29"/>
      <c r="J169" s="31"/>
    </row>
  </sheetData>
  <mergeCells count="28">
    <mergeCell ref="B35:D35"/>
    <mergeCell ref="F35:I35"/>
    <mergeCell ref="A1:G1"/>
    <mergeCell ref="H1:J1"/>
    <mergeCell ref="A2:G2"/>
    <mergeCell ref="H2:J2"/>
    <mergeCell ref="H3:J3"/>
    <mergeCell ref="E4:F4"/>
    <mergeCell ref="E33:F33"/>
    <mergeCell ref="B36:D36"/>
    <mergeCell ref="F36:I36"/>
    <mergeCell ref="B37:D37"/>
    <mergeCell ref="F37:I37"/>
    <mergeCell ref="A58:G58"/>
    <mergeCell ref="H58:J58"/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opLeftCell="C1" workbookViewId="0">
      <selection activeCell="N14" sqref="N14:Q14"/>
    </sheetView>
  </sheetViews>
  <sheetFormatPr defaultColWidth="9.140625" defaultRowHeight="12.75" x14ac:dyDescent="0.2"/>
  <cols>
    <col min="1" max="1" width="11.5703125" style="222" customWidth="1"/>
    <col min="2" max="2" width="9.140625" style="222"/>
    <col min="3" max="3" width="2.7109375" style="222" customWidth="1"/>
    <col min="4" max="4" width="9.140625" style="222"/>
    <col min="5" max="5" width="8.5703125" style="222" customWidth="1"/>
    <col min="6" max="7" width="9.140625" style="222" hidden="1" customWidth="1"/>
    <col min="8" max="9" width="11.28515625" style="222" customWidth="1"/>
    <col min="10" max="10" width="11" style="222" customWidth="1"/>
    <col min="11" max="11" width="8.7109375" style="222" customWidth="1"/>
    <col min="12" max="12" width="9.140625" style="222"/>
    <col min="13" max="13" width="2.28515625" style="222" customWidth="1"/>
    <col min="14" max="14" width="11.28515625" style="222" customWidth="1"/>
    <col min="15" max="15" width="1.140625" style="222" customWidth="1"/>
    <col min="16" max="17" width="9.140625" style="222" hidden="1" customWidth="1"/>
    <col min="18" max="18" width="11.28515625" style="222" customWidth="1"/>
    <col min="19" max="19" width="11.140625" style="222" customWidth="1"/>
    <col min="20" max="20" width="12.140625" style="222" customWidth="1"/>
    <col min="21" max="21" width="11" style="222" customWidth="1"/>
    <col min="22" max="23" width="11.5703125" style="222" customWidth="1"/>
    <col min="24" max="24" width="11" style="222" customWidth="1"/>
    <col min="25" max="25" width="13.42578125" style="222" customWidth="1"/>
    <col min="26" max="16384" width="9.140625" style="222"/>
  </cols>
  <sheetData>
    <row r="1" spans="1:25" ht="15.75" customHeight="1" x14ac:dyDescent="0.2">
      <c r="A1" s="418" t="str">
        <f>"กระดาษทำการกระทบยอดรายจ่ายตามงบประมาณ (จ่ายจากรายรับ)"</f>
        <v>กระดาษทำการกระทบยอดรายจ่ายตามงบประมาณ (จ่ายจากรายรับ)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</row>
    <row r="2" spans="1:25" ht="15.75" customHeight="1" thickBot="1" x14ac:dyDescent="0.25">
      <c r="A2" s="419" t="s">
        <v>519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</row>
    <row r="3" spans="1:25" s="252" customFormat="1" ht="27" customHeight="1" thickBot="1" x14ac:dyDescent="0.25">
      <c r="A3" s="420"/>
      <c r="B3" s="420"/>
      <c r="C3" s="420"/>
      <c r="D3" s="420"/>
      <c r="E3" s="420"/>
      <c r="F3" s="420"/>
      <c r="G3" s="253"/>
      <c r="H3" s="421" t="s">
        <v>303</v>
      </c>
      <c r="I3" s="421"/>
      <c r="J3" s="421" t="s">
        <v>304</v>
      </c>
      <c r="K3" s="421"/>
      <c r="L3" s="421" t="s">
        <v>305</v>
      </c>
      <c r="M3" s="421"/>
      <c r="N3" s="421"/>
      <c r="O3" s="421"/>
      <c r="P3" s="421"/>
      <c r="Q3" s="421"/>
      <c r="R3" s="254" t="s">
        <v>381</v>
      </c>
      <c r="S3" s="421" t="s">
        <v>306</v>
      </c>
      <c r="T3" s="421"/>
      <c r="U3" s="421" t="s">
        <v>307</v>
      </c>
      <c r="V3" s="421"/>
      <c r="W3" s="254" t="s">
        <v>308</v>
      </c>
      <c r="X3" s="254" t="s">
        <v>309</v>
      </c>
      <c r="Y3" s="421" t="s">
        <v>310</v>
      </c>
    </row>
    <row r="4" spans="1:25" s="252" customFormat="1" ht="13.5" customHeight="1" thickBot="1" x14ac:dyDescent="0.25">
      <c r="A4" s="420"/>
      <c r="B4" s="420"/>
      <c r="C4" s="420"/>
      <c r="D4" s="420"/>
      <c r="E4" s="420"/>
      <c r="F4" s="420"/>
      <c r="G4" s="255"/>
      <c r="H4" s="421" t="s">
        <v>311</v>
      </c>
      <c r="I4" s="421" t="s">
        <v>312</v>
      </c>
      <c r="J4" s="421" t="s">
        <v>313</v>
      </c>
      <c r="K4" s="421" t="s">
        <v>314</v>
      </c>
      <c r="L4" s="421" t="s">
        <v>315</v>
      </c>
      <c r="M4" s="421"/>
      <c r="N4" s="421" t="s">
        <v>316</v>
      </c>
      <c r="O4" s="421"/>
      <c r="P4" s="421"/>
      <c r="Q4" s="421"/>
      <c r="R4" s="421" t="s">
        <v>480</v>
      </c>
      <c r="S4" s="421" t="s">
        <v>317</v>
      </c>
      <c r="T4" s="421" t="s">
        <v>318</v>
      </c>
      <c r="U4" s="421" t="s">
        <v>319</v>
      </c>
      <c r="V4" s="421" t="s">
        <v>388</v>
      </c>
      <c r="W4" s="421" t="s">
        <v>320</v>
      </c>
      <c r="X4" s="421" t="s">
        <v>6</v>
      </c>
      <c r="Y4" s="421"/>
    </row>
    <row r="5" spans="1:25" s="252" customFormat="1" ht="24.75" customHeight="1" thickBot="1" x14ac:dyDescent="0.25">
      <c r="A5" s="422" t="s">
        <v>321</v>
      </c>
      <c r="B5" s="422"/>
      <c r="C5" s="256"/>
      <c r="D5" s="256"/>
      <c r="E5" s="423" t="s">
        <v>322</v>
      </c>
      <c r="F5" s="423"/>
      <c r="G5" s="255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</row>
    <row r="6" spans="1:25" s="252" customFormat="1" ht="13.5" customHeight="1" thickBot="1" x14ac:dyDescent="0.25">
      <c r="A6" s="422"/>
      <c r="B6" s="422"/>
      <c r="C6" s="257"/>
      <c r="D6" s="257"/>
      <c r="E6" s="423"/>
      <c r="F6" s="423"/>
      <c r="G6" s="258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60"/>
    </row>
    <row r="7" spans="1:25" ht="13.5" customHeight="1" thickBot="1" x14ac:dyDescent="0.25">
      <c r="A7" s="415" t="s">
        <v>6</v>
      </c>
      <c r="B7" s="415" t="s">
        <v>323</v>
      </c>
      <c r="C7" s="415"/>
      <c r="D7" s="415" t="s">
        <v>324</v>
      </c>
      <c r="E7" s="415"/>
      <c r="F7" s="415"/>
      <c r="G7" s="415"/>
      <c r="H7" s="261" t="s">
        <v>325</v>
      </c>
      <c r="I7" s="262" t="s">
        <v>325</v>
      </c>
      <c r="J7" s="262" t="s">
        <v>325</v>
      </c>
      <c r="K7" s="262" t="s">
        <v>325</v>
      </c>
      <c r="L7" s="414" t="s">
        <v>325</v>
      </c>
      <c r="M7" s="414"/>
      <c r="N7" s="414" t="s">
        <v>325</v>
      </c>
      <c r="O7" s="414"/>
      <c r="P7" s="414"/>
      <c r="Q7" s="414"/>
      <c r="R7" s="262" t="s">
        <v>325</v>
      </c>
      <c r="S7" s="262" t="s">
        <v>325</v>
      </c>
      <c r="T7" s="262" t="s">
        <v>325</v>
      </c>
      <c r="U7" s="262" t="s">
        <v>325</v>
      </c>
      <c r="V7" s="262" t="s">
        <v>325</v>
      </c>
      <c r="W7" s="262" t="s">
        <v>325</v>
      </c>
      <c r="X7" s="262" t="s">
        <v>326</v>
      </c>
      <c r="Y7" s="262" t="s">
        <v>326</v>
      </c>
    </row>
    <row r="8" spans="1:25" ht="13.5" customHeight="1" thickBot="1" x14ac:dyDescent="0.25">
      <c r="A8" s="415"/>
      <c r="B8" s="415"/>
      <c r="C8" s="415"/>
      <c r="D8" s="415" t="s">
        <v>327</v>
      </c>
      <c r="E8" s="415"/>
      <c r="F8" s="415"/>
      <c r="G8" s="415"/>
      <c r="H8" s="262" t="s">
        <v>325</v>
      </c>
      <c r="I8" s="262" t="s">
        <v>325</v>
      </c>
      <c r="J8" s="262" t="s">
        <v>325</v>
      </c>
      <c r="K8" s="262" t="s">
        <v>325</v>
      </c>
      <c r="L8" s="414" t="s">
        <v>325</v>
      </c>
      <c r="M8" s="414"/>
      <c r="N8" s="414" t="s">
        <v>325</v>
      </c>
      <c r="O8" s="414"/>
      <c r="P8" s="414"/>
      <c r="Q8" s="414"/>
      <c r="R8" s="262" t="s">
        <v>325</v>
      </c>
      <c r="S8" s="262" t="s">
        <v>325</v>
      </c>
      <c r="T8" s="262" t="s">
        <v>325</v>
      </c>
      <c r="U8" s="262" t="s">
        <v>325</v>
      </c>
      <c r="V8" s="262" t="s">
        <v>325</v>
      </c>
      <c r="W8" s="262" t="s">
        <v>325</v>
      </c>
      <c r="X8" s="262" t="s">
        <v>520</v>
      </c>
      <c r="Y8" s="262" t="s">
        <v>520</v>
      </c>
    </row>
    <row r="9" spans="1:25" ht="13.5" customHeight="1" thickBot="1" x14ac:dyDescent="0.25">
      <c r="A9" s="415"/>
      <c r="B9" s="415" t="s">
        <v>328</v>
      </c>
      <c r="C9" s="415"/>
      <c r="D9" s="415" t="s">
        <v>327</v>
      </c>
      <c r="E9" s="415"/>
      <c r="F9" s="415"/>
      <c r="G9" s="415"/>
      <c r="H9" s="262" t="s">
        <v>325</v>
      </c>
      <c r="I9" s="262" t="s">
        <v>325</v>
      </c>
      <c r="J9" s="262" t="s">
        <v>325</v>
      </c>
      <c r="K9" s="262" t="s">
        <v>325</v>
      </c>
      <c r="L9" s="414" t="s">
        <v>325</v>
      </c>
      <c r="M9" s="414"/>
      <c r="N9" s="414" t="s">
        <v>325</v>
      </c>
      <c r="O9" s="414"/>
      <c r="P9" s="414"/>
      <c r="Q9" s="414"/>
      <c r="R9" s="262" t="s">
        <v>325</v>
      </c>
      <c r="S9" s="262" t="s">
        <v>325</v>
      </c>
      <c r="T9" s="262" t="s">
        <v>325</v>
      </c>
      <c r="U9" s="262" t="s">
        <v>325</v>
      </c>
      <c r="V9" s="262" t="s">
        <v>325</v>
      </c>
      <c r="W9" s="262" t="s">
        <v>325</v>
      </c>
      <c r="X9" s="262" t="s">
        <v>521</v>
      </c>
      <c r="Y9" s="262" t="s">
        <v>521</v>
      </c>
    </row>
    <row r="10" spans="1:25" ht="13.5" customHeight="1" thickBot="1" x14ac:dyDescent="0.25">
      <c r="A10" s="415"/>
      <c r="B10" s="415" t="s">
        <v>329</v>
      </c>
      <c r="C10" s="415"/>
      <c r="D10" s="415" t="s">
        <v>327</v>
      </c>
      <c r="E10" s="415"/>
      <c r="F10" s="415"/>
      <c r="G10" s="415"/>
      <c r="H10" s="262" t="s">
        <v>325</v>
      </c>
      <c r="I10" s="262" t="s">
        <v>325</v>
      </c>
      <c r="J10" s="262" t="s">
        <v>325</v>
      </c>
      <c r="K10" s="262" t="s">
        <v>325</v>
      </c>
      <c r="L10" s="414" t="s">
        <v>325</v>
      </c>
      <c r="M10" s="414"/>
      <c r="N10" s="414" t="s">
        <v>325</v>
      </c>
      <c r="O10" s="414"/>
      <c r="P10" s="414"/>
      <c r="Q10" s="414"/>
      <c r="R10" s="262" t="s">
        <v>325</v>
      </c>
      <c r="S10" s="262" t="s">
        <v>325</v>
      </c>
      <c r="T10" s="262" t="s">
        <v>325</v>
      </c>
      <c r="U10" s="262" t="s">
        <v>325</v>
      </c>
      <c r="V10" s="262" t="s">
        <v>325</v>
      </c>
      <c r="W10" s="262" t="s">
        <v>325</v>
      </c>
      <c r="X10" s="262" t="s">
        <v>330</v>
      </c>
      <c r="Y10" s="262" t="s">
        <v>330</v>
      </c>
    </row>
    <row r="11" spans="1:25" ht="13.5" thickBot="1" x14ac:dyDescent="0.25">
      <c r="A11" s="415"/>
      <c r="B11" s="415" t="s">
        <v>331</v>
      </c>
      <c r="C11" s="415"/>
      <c r="D11" s="415" t="s">
        <v>324</v>
      </c>
      <c r="E11" s="415"/>
      <c r="F11" s="415"/>
      <c r="G11" s="415"/>
      <c r="H11" s="262" t="s">
        <v>325</v>
      </c>
      <c r="I11" s="262" t="s">
        <v>325</v>
      </c>
      <c r="J11" s="262" t="s">
        <v>325</v>
      </c>
      <c r="K11" s="262" t="s">
        <v>325</v>
      </c>
      <c r="L11" s="414" t="s">
        <v>325</v>
      </c>
      <c r="M11" s="414"/>
      <c r="N11" s="414" t="s">
        <v>325</v>
      </c>
      <c r="O11" s="414"/>
      <c r="P11" s="414"/>
      <c r="Q11" s="414"/>
      <c r="R11" s="262" t="s">
        <v>325</v>
      </c>
      <c r="S11" s="262" t="s">
        <v>325</v>
      </c>
      <c r="T11" s="262" t="s">
        <v>325</v>
      </c>
      <c r="U11" s="262" t="s">
        <v>325</v>
      </c>
      <c r="V11" s="262" t="s">
        <v>325</v>
      </c>
      <c r="W11" s="262" t="s">
        <v>325</v>
      </c>
      <c r="X11" s="262" t="s">
        <v>332</v>
      </c>
      <c r="Y11" s="262" t="s">
        <v>332</v>
      </c>
    </row>
    <row r="12" spans="1:25" ht="13.5" customHeight="1" thickBot="1" x14ac:dyDescent="0.25">
      <c r="A12" s="415"/>
      <c r="B12" s="417" t="s">
        <v>333</v>
      </c>
      <c r="C12" s="417"/>
      <c r="D12" s="417"/>
      <c r="E12" s="417"/>
      <c r="F12" s="417"/>
      <c r="G12" s="417"/>
      <c r="H12" s="263" t="s">
        <v>325</v>
      </c>
      <c r="I12" s="263" t="s">
        <v>325</v>
      </c>
      <c r="J12" s="263" t="s">
        <v>325</v>
      </c>
      <c r="K12" s="263" t="s">
        <v>325</v>
      </c>
      <c r="L12" s="416" t="s">
        <v>325</v>
      </c>
      <c r="M12" s="416"/>
      <c r="N12" s="416" t="s">
        <v>325</v>
      </c>
      <c r="O12" s="416"/>
      <c r="P12" s="416"/>
      <c r="Q12" s="416"/>
      <c r="R12" s="263" t="s">
        <v>325</v>
      </c>
      <c r="S12" s="263" t="s">
        <v>325</v>
      </c>
      <c r="T12" s="263" t="s">
        <v>325</v>
      </c>
      <c r="U12" s="263" t="s">
        <v>325</v>
      </c>
      <c r="V12" s="263" t="s">
        <v>325</v>
      </c>
      <c r="W12" s="263" t="s">
        <v>325</v>
      </c>
      <c r="X12" s="263" t="s">
        <v>522</v>
      </c>
      <c r="Y12" s="263" t="s">
        <v>522</v>
      </c>
    </row>
    <row r="13" spans="1:25" ht="13.5" customHeight="1" thickBot="1" x14ac:dyDescent="0.25">
      <c r="A13" s="415" t="s">
        <v>128</v>
      </c>
      <c r="B13" s="415" t="s">
        <v>334</v>
      </c>
      <c r="C13" s="415"/>
      <c r="D13" s="415" t="s">
        <v>324</v>
      </c>
      <c r="E13" s="415"/>
      <c r="F13" s="415"/>
      <c r="G13" s="415"/>
      <c r="H13" s="262" t="s">
        <v>335</v>
      </c>
      <c r="I13" s="262" t="s">
        <v>325</v>
      </c>
      <c r="J13" s="262" t="s">
        <v>325</v>
      </c>
      <c r="K13" s="262" t="s">
        <v>325</v>
      </c>
      <c r="L13" s="414" t="s">
        <v>325</v>
      </c>
      <c r="M13" s="414"/>
      <c r="N13" s="414" t="s">
        <v>325</v>
      </c>
      <c r="O13" s="414"/>
      <c r="P13" s="414"/>
      <c r="Q13" s="414"/>
      <c r="R13" s="262" t="s">
        <v>325</v>
      </c>
      <c r="S13" s="262" t="s">
        <v>325</v>
      </c>
      <c r="T13" s="262" t="s">
        <v>325</v>
      </c>
      <c r="U13" s="262" t="s">
        <v>325</v>
      </c>
      <c r="V13" s="262" t="s">
        <v>325</v>
      </c>
      <c r="W13" s="262" t="s">
        <v>325</v>
      </c>
      <c r="X13" s="262" t="s">
        <v>325</v>
      </c>
      <c r="Y13" s="262" t="s">
        <v>335</v>
      </c>
    </row>
    <row r="14" spans="1:25" ht="13.5" customHeight="1" thickBot="1" x14ac:dyDescent="0.25">
      <c r="A14" s="415"/>
      <c r="B14" s="415" t="s">
        <v>336</v>
      </c>
      <c r="C14" s="415"/>
      <c r="D14" s="415" t="s">
        <v>324</v>
      </c>
      <c r="E14" s="415"/>
      <c r="F14" s="415"/>
      <c r="G14" s="415"/>
      <c r="H14" s="262" t="s">
        <v>337</v>
      </c>
      <c r="I14" s="262" t="s">
        <v>325</v>
      </c>
      <c r="J14" s="262" t="s">
        <v>325</v>
      </c>
      <c r="K14" s="262" t="s">
        <v>325</v>
      </c>
      <c r="L14" s="414" t="s">
        <v>325</v>
      </c>
      <c r="M14" s="414"/>
      <c r="N14" s="414" t="s">
        <v>325</v>
      </c>
      <c r="O14" s="414"/>
      <c r="P14" s="414"/>
      <c r="Q14" s="414"/>
      <c r="R14" s="262" t="s">
        <v>325</v>
      </c>
      <c r="S14" s="262" t="s">
        <v>325</v>
      </c>
      <c r="T14" s="262" t="s">
        <v>325</v>
      </c>
      <c r="U14" s="262" t="s">
        <v>325</v>
      </c>
      <c r="V14" s="262" t="s">
        <v>325</v>
      </c>
      <c r="W14" s="262" t="s">
        <v>325</v>
      </c>
      <c r="X14" s="262" t="s">
        <v>325</v>
      </c>
      <c r="Y14" s="262" t="s">
        <v>337</v>
      </c>
    </row>
    <row r="15" spans="1:25" ht="13.5" customHeight="1" thickBot="1" x14ac:dyDescent="0.25">
      <c r="A15" s="415"/>
      <c r="B15" s="415" t="s">
        <v>338</v>
      </c>
      <c r="C15" s="415"/>
      <c r="D15" s="415" t="s">
        <v>324</v>
      </c>
      <c r="E15" s="415"/>
      <c r="F15" s="415"/>
      <c r="G15" s="415"/>
      <c r="H15" s="262" t="s">
        <v>337</v>
      </c>
      <c r="I15" s="262" t="s">
        <v>325</v>
      </c>
      <c r="J15" s="262" t="s">
        <v>325</v>
      </c>
      <c r="K15" s="262" t="s">
        <v>325</v>
      </c>
      <c r="L15" s="414" t="s">
        <v>325</v>
      </c>
      <c r="M15" s="414"/>
      <c r="N15" s="414" t="s">
        <v>325</v>
      </c>
      <c r="O15" s="414"/>
      <c r="P15" s="414"/>
      <c r="Q15" s="414"/>
      <c r="R15" s="262" t="s">
        <v>325</v>
      </c>
      <c r="S15" s="262" t="s">
        <v>325</v>
      </c>
      <c r="T15" s="262" t="s">
        <v>325</v>
      </c>
      <c r="U15" s="262" t="s">
        <v>325</v>
      </c>
      <c r="V15" s="262" t="s">
        <v>325</v>
      </c>
      <c r="W15" s="262" t="s">
        <v>325</v>
      </c>
      <c r="X15" s="262" t="s">
        <v>325</v>
      </c>
      <c r="Y15" s="262" t="s">
        <v>337</v>
      </c>
    </row>
    <row r="16" spans="1:25" ht="13.5" customHeight="1" thickBot="1" x14ac:dyDescent="0.25">
      <c r="A16" s="415"/>
      <c r="B16" s="415" t="s">
        <v>339</v>
      </c>
      <c r="C16" s="415"/>
      <c r="D16" s="415" t="s">
        <v>324</v>
      </c>
      <c r="E16" s="415"/>
      <c r="F16" s="415"/>
      <c r="G16" s="415"/>
      <c r="H16" s="262" t="s">
        <v>340</v>
      </c>
      <c r="I16" s="262" t="s">
        <v>325</v>
      </c>
      <c r="J16" s="262" t="s">
        <v>325</v>
      </c>
      <c r="K16" s="262" t="s">
        <v>325</v>
      </c>
      <c r="L16" s="414" t="s">
        <v>325</v>
      </c>
      <c r="M16" s="414"/>
      <c r="N16" s="414" t="s">
        <v>325</v>
      </c>
      <c r="O16" s="414"/>
      <c r="P16" s="414"/>
      <c r="Q16" s="414"/>
      <c r="R16" s="262" t="s">
        <v>325</v>
      </c>
      <c r="S16" s="262" t="s">
        <v>325</v>
      </c>
      <c r="T16" s="262" t="s">
        <v>325</v>
      </c>
      <c r="U16" s="262" t="s">
        <v>325</v>
      </c>
      <c r="V16" s="262" t="s">
        <v>325</v>
      </c>
      <c r="W16" s="262" t="s">
        <v>325</v>
      </c>
      <c r="X16" s="262" t="s">
        <v>325</v>
      </c>
      <c r="Y16" s="262" t="s">
        <v>340</v>
      </c>
    </row>
    <row r="17" spans="1:25" ht="13.5" thickBot="1" x14ac:dyDescent="0.25">
      <c r="A17" s="415"/>
      <c r="B17" s="415" t="s">
        <v>341</v>
      </c>
      <c r="C17" s="415"/>
      <c r="D17" s="415" t="s">
        <v>324</v>
      </c>
      <c r="E17" s="415"/>
      <c r="F17" s="415"/>
      <c r="G17" s="415"/>
      <c r="H17" s="262" t="s">
        <v>342</v>
      </c>
      <c r="I17" s="262" t="s">
        <v>325</v>
      </c>
      <c r="J17" s="262" t="s">
        <v>325</v>
      </c>
      <c r="K17" s="262" t="s">
        <v>325</v>
      </c>
      <c r="L17" s="414" t="s">
        <v>325</v>
      </c>
      <c r="M17" s="414"/>
      <c r="N17" s="414" t="s">
        <v>325</v>
      </c>
      <c r="O17" s="414"/>
      <c r="P17" s="414"/>
      <c r="Q17" s="414"/>
      <c r="R17" s="262" t="s">
        <v>325</v>
      </c>
      <c r="S17" s="262" t="s">
        <v>325</v>
      </c>
      <c r="T17" s="262" t="s">
        <v>325</v>
      </c>
      <c r="U17" s="262" t="s">
        <v>325</v>
      </c>
      <c r="V17" s="262" t="s">
        <v>325</v>
      </c>
      <c r="W17" s="262" t="s">
        <v>325</v>
      </c>
      <c r="X17" s="262" t="s">
        <v>325</v>
      </c>
      <c r="Y17" s="262" t="s">
        <v>342</v>
      </c>
    </row>
    <row r="18" spans="1:25" ht="13.5" customHeight="1" thickBot="1" x14ac:dyDescent="0.25">
      <c r="A18" s="415"/>
      <c r="B18" s="417" t="s">
        <v>333</v>
      </c>
      <c r="C18" s="417"/>
      <c r="D18" s="417"/>
      <c r="E18" s="417"/>
      <c r="F18" s="417"/>
      <c r="G18" s="417"/>
      <c r="H18" s="263" t="s">
        <v>343</v>
      </c>
      <c r="I18" s="263" t="s">
        <v>325</v>
      </c>
      <c r="J18" s="263" t="s">
        <v>325</v>
      </c>
      <c r="K18" s="263" t="s">
        <v>325</v>
      </c>
      <c r="L18" s="416" t="s">
        <v>325</v>
      </c>
      <c r="M18" s="416"/>
      <c r="N18" s="416" t="s">
        <v>325</v>
      </c>
      <c r="O18" s="416"/>
      <c r="P18" s="416"/>
      <c r="Q18" s="416"/>
      <c r="R18" s="263" t="s">
        <v>325</v>
      </c>
      <c r="S18" s="263" t="s">
        <v>325</v>
      </c>
      <c r="T18" s="263" t="s">
        <v>325</v>
      </c>
      <c r="U18" s="263" t="s">
        <v>325</v>
      </c>
      <c r="V18" s="263" t="s">
        <v>325</v>
      </c>
      <c r="W18" s="263" t="s">
        <v>325</v>
      </c>
      <c r="X18" s="263" t="s">
        <v>325</v>
      </c>
      <c r="Y18" s="263" t="s">
        <v>343</v>
      </c>
    </row>
    <row r="19" spans="1:25" ht="13.5" customHeight="1" thickBot="1" x14ac:dyDescent="0.25">
      <c r="A19" s="415" t="s">
        <v>129</v>
      </c>
      <c r="B19" s="415" t="s">
        <v>344</v>
      </c>
      <c r="C19" s="415"/>
      <c r="D19" s="415" t="s">
        <v>324</v>
      </c>
      <c r="E19" s="415"/>
      <c r="F19" s="415"/>
      <c r="G19" s="415"/>
      <c r="H19" s="262" t="s">
        <v>523</v>
      </c>
      <c r="I19" s="262" t="s">
        <v>345</v>
      </c>
      <c r="J19" s="262" t="s">
        <v>325</v>
      </c>
      <c r="K19" s="262" t="s">
        <v>325</v>
      </c>
      <c r="L19" s="414" t="s">
        <v>346</v>
      </c>
      <c r="M19" s="414"/>
      <c r="N19" s="414" t="s">
        <v>325</v>
      </c>
      <c r="O19" s="414"/>
      <c r="P19" s="414"/>
      <c r="Q19" s="414"/>
      <c r="R19" s="262" t="s">
        <v>325</v>
      </c>
      <c r="S19" s="262" t="s">
        <v>524</v>
      </c>
      <c r="T19" s="262" t="s">
        <v>325</v>
      </c>
      <c r="U19" s="262" t="s">
        <v>325</v>
      </c>
      <c r="V19" s="262" t="s">
        <v>325</v>
      </c>
      <c r="W19" s="262" t="s">
        <v>325</v>
      </c>
      <c r="X19" s="262" t="s">
        <v>325</v>
      </c>
      <c r="Y19" s="262" t="s">
        <v>525</v>
      </c>
    </row>
    <row r="20" spans="1:25" ht="13.5" customHeight="1" thickBot="1" x14ac:dyDescent="0.25">
      <c r="A20" s="415"/>
      <c r="B20" s="415"/>
      <c r="C20" s="415"/>
      <c r="D20" s="415" t="s">
        <v>327</v>
      </c>
      <c r="E20" s="415"/>
      <c r="F20" s="415"/>
      <c r="G20" s="415"/>
      <c r="H20" s="262" t="s">
        <v>325</v>
      </c>
      <c r="I20" s="262" t="s">
        <v>325</v>
      </c>
      <c r="J20" s="262" t="s">
        <v>325</v>
      </c>
      <c r="K20" s="262" t="s">
        <v>325</v>
      </c>
      <c r="L20" s="414" t="s">
        <v>347</v>
      </c>
      <c r="M20" s="414"/>
      <c r="N20" s="414" t="s">
        <v>325</v>
      </c>
      <c r="O20" s="414"/>
      <c r="P20" s="414"/>
      <c r="Q20" s="414"/>
      <c r="R20" s="262" t="s">
        <v>325</v>
      </c>
      <c r="S20" s="262" t="s">
        <v>325</v>
      </c>
      <c r="T20" s="262" t="s">
        <v>325</v>
      </c>
      <c r="U20" s="262" t="s">
        <v>325</v>
      </c>
      <c r="V20" s="262" t="s">
        <v>325</v>
      </c>
      <c r="W20" s="262" t="s">
        <v>325</v>
      </c>
      <c r="X20" s="262" t="s">
        <v>325</v>
      </c>
      <c r="Y20" s="262" t="s">
        <v>347</v>
      </c>
    </row>
    <row r="21" spans="1:25" ht="13.5" customHeight="1" thickBot="1" x14ac:dyDescent="0.25">
      <c r="A21" s="415"/>
      <c r="B21" s="415" t="s">
        <v>348</v>
      </c>
      <c r="C21" s="415"/>
      <c r="D21" s="415" t="s">
        <v>324</v>
      </c>
      <c r="E21" s="415"/>
      <c r="F21" s="415"/>
      <c r="G21" s="415"/>
      <c r="H21" s="262" t="s">
        <v>349</v>
      </c>
      <c r="I21" s="262" t="s">
        <v>350</v>
      </c>
      <c r="J21" s="262" t="s">
        <v>325</v>
      </c>
      <c r="K21" s="262" t="s">
        <v>325</v>
      </c>
      <c r="L21" s="414" t="s">
        <v>350</v>
      </c>
      <c r="M21" s="414"/>
      <c r="N21" s="414" t="s">
        <v>325</v>
      </c>
      <c r="O21" s="414"/>
      <c r="P21" s="414"/>
      <c r="Q21" s="414"/>
      <c r="R21" s="262" t="s">
        <v>325</v>
      </c>
      <c r="S21" s="262" t="s">
        <v>350</v>
      </c>
      <c r="T21" s="262" t="s">
        <v>325</v>
      </c>
      <c r="U21" s="262" t="s">
        <v>325</v>
      </c>
      <c r="V21" s="262" t="s">
        <v>325</v>
      </c>
      <c r="W21" s="262" t="s">
        <v>325</v>
      </c>
      <c r="X21" s="262" t="s">
        <v>325</v>
      </c>
      <c r="Y21" s="262" t="s">
        <v>351</v>
      </c>
    </row>
    <row r="22" spans="1:25" ht="13.5" customHeight="1" thickBot="1" x14ac:dyDescent="0.25">
      <c r="A22" s="415"/>
      <c r="B22" s="415" t="s">
        <v>352</v>
      </c>
      <c r="C22" s="415"/>
      <c r="D22" s="415" t="s">
        <v>324</v>
      </c>
      <c r="E22" s="415"/>
      <c r="F22" s="415"/>
      <c r="G22" s="415"/>
      <c r="H22" s="262" t="s">
        <v>353</v>
      </c>
      <c r="I22" s="262" t="s">
        <v>325</v>
      </c>
      <c r="J22" s="262" t="s">
        <v>325</v>
      </c>
      <c r="K22" s="262" t="s">
        <v>325</v>
      </c>
      <c r="L22" s="414" t="s">
        <v>325</v>
      </c>
      <c r="M22" s="414"/>
      <c r="N22" s="414" t="s">
        <v>325</v>
      </c>
      <c r="O22" s="414"/>
      <c r="P22" s="414"/>
      <c r="Q22" s="414"/>
      <c r="R22" s="262" t="s">
        <v>325</v>
      </c>
      <c r="S22" s="262" t="s">
        <v>325</v>
      </c>
      <c r="T22" s="262" t="s">
        <v>325</v>
      </c>
      <c r="U22" s="262" t="s">
        <v>325</v>
      </c>
      <c r="V22" s="262" t="s">
        <v>325</v>
      </c>
      <c r="W22" s="262" t="s">
        <v>325</v>
      </c>
      <c r="X22" s="262" t="s">
        <v>325</v>
      </c>
      <c r="Y22" s="262" t="s">
        <v>353</v>
      </c>
    </row>
    <row r="23" spans="1:25" ht="13.5" customHeight="1" thickBot="1" x14ac:dyDescent="0.25">
      <c r="A23" s="415"/>
      <c r="B23" s="415" t="s">
        <v>354</v>
      </c>
      <c r="C23" s="415"/>
      <c r="D23" s="415" t="s">
        <v>324</v>
      </c>
      <c r="E23" s="415"/>
      <c r="F23" s="415"/>
      <c r="G23" s="415"/>
      <c r="H23" s="262" t="s">
        <v>355</v>
      </c>
      <c r="I23" s="262" t="s">
        <v>356</v>
      </c>
      <c r="J23" s="262" t="s">
        <v>325</v>
      </c>
      <c r="K23" s="262" t="s">
        <v>325</v>
      </c>
      <c r="L23" s="414" t="s">
        <v>475</v>
      </c>
      <c r="M23" s="414"/>
      <c r="N23" s="414" t="s">
        <v>325</v>
      </c>
      <c r="O23" s="414"/>
      <c r="P23" s="414"/>
      <c r="Q23" s="414"/>
      <c r="R23" s="262" t="s">
        <v>325</v>
      </c>
      <c r="S23" s="262" t="s">
        <v>357</v>
      </c>
      <c r="T23" s="262" t="s">
        <v>325</v>
      </c>
      <c r="U23" s="262" t="s">
        <v>325</v>
      </c>
      <c r="V23" s="262" t="s">
        <v>325</v>
      </c>
      <c r="W23" s="262" t="s">
        <v>325</v>
      </c>
      <c r="X23" s="262" t="s">
        <v>325</v>
      </c>
      <c r="Y23" s="262" t="s">
        <v>476</v>
      </c>
    </row>
    <row r="24" spans="1:25" ht="13.5" customHeight="1" thickBot="1" x14ac:dyDescent="0.25">
      <c r="A24" s="415"/>
      <c r="B24" s="415"/>
      <c r="C24" s="415"/>
      <c r="D24" s="415" t="s">
        <v>327</v>
      </c>
      <c r="E24" s="415"/>
      <c r="F24" s="415"/>
      <c r="G24" s="415"/>
      <c r="H24" s="262" t="s">
        <v>325</v>
      </c>
      <c r="I24" s="262" t="s">
        <v>325</v>
      </c>
      <c r="J24" s="262" t="s">
        <v>325</v>
      </c>
      <c r="K24" s="262" t="s">
        <v>325</v>
      </c>
      <c r="L24" s="414" t="s">
        <v>526</v>
      </c>
      <c r="M24" s="414"/>
      <c r="N24" s="414" t="s">
        <v>325</v>
      </c>
      <c r="O24" s="414"/>
      <c r="P24" s="414"/>
      <c r="Q24" s="414"/>
      <c r="R24" s="262" t="s">
        <v>325</v>
      </c>
      <c r="S24" s="262" t="s">
        <v>325</v>
      </c>
      <c r="T24" s="262" t="s">
        <v>325</v>
      </c>
      <c r="U24" s="262" t="s">
        <v>325</v>
      </c>
      <c r="V24" s="262" t="s">
        <v>325</v>
      </c>
      <c r="W24" s="262" t="s">
        <v>325</v>
      </c>
      <c r="X24" s="262" t="s">
        <v>325</v>
      </c>
      <c r="Y24" s="262" t="s">
        <v>526</v>
      </c>
    </row>
    <row r="25" spans="1:25" ht="13.5" customHeight="1" thickBot="1" x14ac:dyDescent="0.25">
      <c r="A25" s="415"/>
      <c r="B25" s="415" t="s">
        <v>358</v>
      </c>
      <c r="C25" s="415"/>
      <c r="D25" s="415" t="s">
        <v>324</v>
      </c>
      <c r="E25" s="415"/>
      <c r="F25" s="415"/>
      <c r="G25" s="415"/>
      <c r="H25" s="262" t="s">
        <v>325</v>
      </c>
      <c r="I25" s="262" t="s">
        <v>359</v>
      </c>
      <c r="J25" s="262" t="s">
        <v>325</v>
      </c>
      <c r="K25" s="262" t="s">
        <v>325</v>
      </c>
      <c r="L25" s="414" t="s">
        <v>360</v>
      </c>
      <c r="M25" s="414"/>
      <c r="N25" s="414" t="s">
        <v>325</v>
      </c>
      <c r="O25" s="414"/>
      <c r="P25" s="414"/>
      <c r="Q25" s="414"/>
      <c r="R25" s="262" t="s">
        <v>325</v>
      </c>
      <c r="S25" s="262" t="s">
        <v>361</v>
      </c>
      <c r="T25" s="262" t="s">
        <v>325</v>
      </c>
      <c r="U25" s="262" t="s">
        <v>325</v>
      </c>
      <c r="V25" s="262" t="s">
        <v>325</v>
      </c>
      <c r="W25" s="262" t="s">
        <v>325</v>
      </c>
      <c r="X25" s="262" t="s">
        <v>325</v>
      </c>
      <c r="Y25" s="262" t="s">
        <v>362</v>
      </c>
    </row>
    <row r="26" spans="1:25" ht="13.5" customHeight="1" thickBot="1" x14ac:dyDescent="0.25">
      <c r="A26" s="415"/>
      <c r="B26" s="417" t="s">
        <v>333</v>
      </c>
      <c r="C26" s="417"/>
      <c r="D26" s="417"/>
      <c r="E26" s="417"/>
      <c r="F26" s="417"/>
      <c r="G26" s="417"/>
      <c r="H26" s="263" t="s">
        <v>527</v>
      </c>
      <c r="I26" s="263" t="s">
        <v>363</v>
      </c>
      <c r="J26" s="263" t="s">
        <v>325</v>
      </c>
      <c r="K26" s="263" t="s">
        <v>325</v>
      </c>
      <c r="L26" s="416" t="s">
        <v>528</v>
      </c>
      <c r="M26" s="416"/>
      <c r="N26" s="416" t="s">
        <v>325</v>
      </c>
      <c r="O26" s="416"/>
      <c r="P26" s="416"/>
      <c r="Q26" s="416"/>
      <c r="R26" s="263" t="s">
        <v>325</v>
      </c>
      <c r="S26" s="263" t="s">
        <v>529</v>
      </c>
      <c r="T26" s="263" t="s">
        <v>325</v>
      </c>
      <c r="U26" s="263" t="s">
        <v>325</v>
      </c>
      <c r="V26" s="263" t="s">
        <v>325</v>
      </c>
      <c r="W26" s="263" t="s">
        <v>325</v>
      </c>
      <c r="X26" s="263" t="s">
        <v>325</v>
      </c>
      <c r="Y26" s="263" t="s">
        <v>530</v>
      </c>
    </row>
    <row r="27" spans="1:25" ht="13.5" customHeight="1" thickBot="1" x14ac:dyDescent="0.25">
      <c r="A27" s="415" t="s">
        <v>7</v>
      </c>
      <c r="B27" s="415" t="s">
        <v>365</v>
      </c>
      <c r="C27" s="415"/>
      <c r="D27" s="415" t="s">
        <v>324</v>
      </c>
      <c r="E27" s="415"/>
      <c r="F27" s="415"/>
      <c r="G27" s="415"/>
      <c r="H27" s="262" t="s">
        <v>325</v>
      </c>
      <c r="I27" s="262" t="s">
        <v>366</v>
      </c>
      <c r="J27" s="262" t="s">
        <v>325</v>
      </c>
      <c r="K27" s="262" t="s">
        <v>325</v>
      </c>
      <c r="L27" s="414" t="s">
        <v>325</v>
      </c>
      <c r="M27" s="414"/>
      <c r="N27" s="414" t="s">
        <v>325</v>
      </c>
      <c r="O27" s="414"/>
      <c r="P27" s="414"/>
      <c r="Q27" s="414"/>
      <c r="R27" s="262" t="s">
        <v>325</v>
      </c>
      <c r="S27" s="262" t="s">
        <v>325</v>
      </c>
      <c r="T27" s="262" t="s">
        <v>325</v>
      </c>
      <c r="U27" s="262" t="s">
        <v>325</v>
      </c>
      <c r="V27" s="262" t="s">
        <v>325</v>
      </c>
      <c r="W27" s="262" t="s">
        <v>325</v>
      </c>
      <c r="X27" s="262" t="s">
        <v>325</v>
      </c>
      <c r="Y27" s="262" t="s">
        <v>366</v>
      </c>
    </row>
    <row r="28" spans="1:25" ht="13.5" customHeight="1" thickBot="1" x14ac:dyDescent="0.25">
      <c r="A28" s="415"/>
      <c r="B28" s="415" t="s">
        <v>367</v>
      </c>
      <c r="C28" s="415"/>
      <c r="D28" s="415" t="s">
        <v>324</v>
      </c>
      <c r="E28" s="415"/>
      <c r="F28" s="415"/>
      <c r="G28" s="415"/>
      <c r="H28" s="262" t="s">
        <v>531</v>
      </c>
      <c r="I28" s="262" t="s">
        <v>325</v>
      </c>
      <c r="J28" s="262" t="s">
        <v>325</v>
      </c>
      <c r="K28" s="262" t="s">
        <v>325</v>
      </c>
      <c r="L28" s="414" t="s">
        <v>325</v>
      </c>
      <c r="M28" s="414"/>
      <c r="N28" s="414" t="s">
        <v>325</v>
      </c>
      <c r="O28" s="414"/>
      <c r="P28" s="414"/>
      <c r="Q28" s="414"/>
      <c r="R28" s="262" t="s">
        <v>325</v>
      </c>
      <c r="S28" s="262" t="s">
        <v>325</v>
      </c>
      <c r="T28" s="262" t="s">
        <v>325</v>
      </c>
      <c r="U28" s="262" t="s">
        <v>325</v>
      </c>
      <c r="V28" s="262" t="s">
        <v>325</v>
      </c>
      <c r="W28" s="262" t="s">
        <v>325</v>
      </c>
      <c r="X28" s="262" t="s">
        <v>325</v>
      </c>
      <c r="Y28" s="262" t="s">
        <v>531</v>
      </c>
    </row>
    <row r="29" spans="1:25" ht="13.5" thickBot="1" x14ac:dyDescent="0.25">
      <c r="A29" s="415"/>
      <c r="B29" s="415"/>
      <c r="C29" s="415"/>
      <c r="D29" s="415" t="s">
        <v>327</v>
      </c>
      <c r="E29" s="415"/>
      <c r="F29" s="415"/>
      <c r="G29" s="415"/>
      <c r="H29" s="262" t="s">
        <v>325</v>
      </c>
      <c r="I29" s="262" t="s">
        <v>325</v>
      </c>
      <c r="J29" s="262" t="s">
        <v>325</v>
      </c>
      <c r="K29" s="262" t="s">
        <v>325</v>
      </c>
      <c r="L29" s="414" t="s">
        <v>487</v>
      </c>
      <c r="M29" s="414"/>
      <c r="N29" s="414" t="s">
        <v>325</v>
      </c>
      <c r="O29" s="414"/>
      <c r="P29" s="414"/>
      <c r="Q29" s="414"/>
      <c r="R29" s="262" t="s">
        <v>325</v>
      </c>
      <c r="S29" s="262" t="s">
        <v>325</v>
      </c>
      <c r="T29" s="262" t="s">
        <v>325</v>
      </c>
      <c r="U29" s="262" t="s">
        <v>325</v>
      </c>
      <c r="V29" s="262" t="s">
        <v>325</v>
      </c>
      <c r="W29" s="262" t="s">
        <v>325</v>
      </c>
      <c r="X29" s="262" t="s">
        <v>325</v>
      </c>
      <c r="Y29" s="262" t="s">
        <v>487</v>
      </c>
    </row>
    <row r="30" spans="1:25" ht="13.5" customHeight="1" thickBot="1" x14ac:dyDescent="0.25">
      <c r="A30" s="415"/>
      <c r="B30" s="415" t="s">
        <v>488</v>
      </c>
      <c r="C30" s="415"/>
      <c r="D30" s="415" t="s">
        <v>327</v>
      </c>
      <c r="E30" s="415"/>
      <c r="F30" s="415"/>
      <c r="G30" s="415"/>
      <c r="H30" s="262" t="s">
        <v>325</v>
      </c>
      <c r="I30" s="262" t="s">
        <v>325</v>
      </c>
      <c r="J30" s="262" t="s">
        <v>325</v>
      </c>
      <c r="K30" s="262" t="s">
        <v>325</v>
      </c>
      <c r="L30" s="414" t="s">
        <v>489</v>
      </c>
      <c r="M30" s="414"/>
      <c r="N30" s="414" t="s">
        <v>325</v>
      </c>
      <c r="O30" s="414"/>
      <c r="P30" s="414"/>
      <c r="Q30" s="414"/>
      <c r="R30" s="262" t="s">
        <v>325</v>
      </c>
      <c r="S30" s="262" t="s">
        <v>325</v>
      </c>
      <c r="T30" s="262" t="s">
        <v>325</v>
      </c>
      <c r="U30" s="262" t="s">
        <v>325</v>
      </c>
      <c r="V30" s="262" t="s">
        <v>325</v>
      </c>
      <c r="W30" s="262" t="s">
        <v>325</v>
      </c>
      <c r="X30" s="262" t="s">
        <v>325</v>
      </c>
      <c r="Y30" s="262" t="s">
        <v>489</v>
      </c>
    </row>
    <row r="31" spans="1:25" ht="13.5" customHeight="1" thickBot="1" x14ac:dyDescent="0.25">
      <c r="A31" s="415"/>
      <c r="B31" s="417" t="s">
        <v>333</v>
      </c>
      <c r="C31" s="417"/>
      <c r="D31" s="417"/>
      <c r="E31" s="417"/>
      <c r="F31" s="417"/>
      <c r="G31" s="417"/>
      <c r="H31" s="263" t="s">
        <v>531</v>
      </c>
      <c r="I31" s="263" t="s">
        <v>366</v>
      </c>
      <c r="J31" s="263" t="s">
        <v>325</v>
      </c>
      <c r="K31" s="263" t="s">
        <v>325</v>
      </c>
      <c r="L31" s="416" t="s">
        <v>490</v>
      </c>
      <c r="M31" s="416"/>
      <c r="N31" s="416" t="s">
        <v>325</v>
      </c>
      <c r="O31" s="416"/>
      <c r="P31" s="416"/>
      <c r="Q31" s="416"/>
      <c r="R31" s="263" t="s">
        <v>325</v>
      </c>
      <c r="S31" s="263" t="s">
        <v>325</v>
      </c>
      <c r="T31" s="263" t="s">
        <v>325</v>
      </c>
      <c r="U31" s="263" t="s">
        <v>325</v>
      </c>
      <c r="V31" s="263" t="s">
        <v>325</v>
      </c>
      <c r="W31" s="263" t="s">
        <v>325</v>
      </c>
      <c r="X31" s="263" t="s">
        <v>325</v>
      </c>
      <c r="Y31" s="263" t="s">
        <v>532</v>
      </c>
    </row>
    <row r="32" spans="1:25" ht="13.5" customHeight="1" thickBot="1" x14ac:dyDescent="0.25">
      <c r="A32" s="415" t="s">
        <v>8</v>
      </c>
      <c r="B32" s="415" t="s">
        <v>368</v>
      </c>
      <c r="C32" s="415"/>
      <c r="D32" s="415" t="s">
        <v>324</v>
      </c>
      <c r="E32" s="415"/>
      <c r="F32" s="415"/>
      <c r="G32" s="415"/>
      <c r="H32" s="262" t="s">
        <v>477</v>
      </c>
      <c r="I32" s="262" t="s">
        <v>533</v>
      </c>
      <c r="J32" s="262" t="s">
        <v>325</v>
      </c>
      <c r="K32" s="262" t="s">
        <v>325</v>
      </c>
      <c r="L32" s="414" t="s">
        <v>534</v>
      </c>
      <c r="M32" s="414"/>
      <c r="N32" s="414" t="s">
        <v>325</v>
      </c>
      <c r="O32" s="414"/>
      <c r="P32" s="414"/>
      <c r="Q32" s="414"/>
      <c r="R32" s="262" t="s">
        <v>325</v>
      </c>
      <c r="S32" s="262" t="s">
        <v>478</v>
      </c>
      <c r="T32" s="262" t="s">
        <v>325</v>
      </c>
      <c r="U32" s="262" t="s">
        <v>325</v>
      </c>
      <c r="V32" s="262" t="s">
        <v>325</v>
      </c>
      <c r="W32" s="262" t="s">
        <v>325</v>
      </c>
      <c r="X32" s="262" t="s">
        <v>325</v>
      </c>
      <c r="Y32" s="262" t="s">
        <v>535</v>
      </c>
    </row>
    <row r="33" spans="1:25" ht="13.5" thickBot="1" x14ac:dyDescent="0.25">
      <c r="A33" s="415"/>
      <c r="B33" s="415" t="s">
        <v>413</v>
      </c>
      <c r="C33" s="415"/>
      <c r="D33" s="415" t="s">
        <v>324</v>
      </c>
      <c r="E33" s="415"/>
      <c r="F33" s="415"/>
      <c r="G33" s="415"/>
      <c r="H33" s="262" t="s">
        <v>536</v>
      </c>
      <c r="I33" s="262" t="s">
        <v>325</v>
      </c>
      <c r="J33" s="262" t="s">
        <v>325</v>
      </c>
      <c r="K33" s="262" t="s">
        <v>325</v>
      </c>
      <c r="L33" s="414" t="s">
        <v>325</v>
      </c>
      <c r="M33" s="414"/>
      <c r="N33" s="414" t="s">
        <v>325</v>
      </c>
      <c r="O33" s="414"/>
      <c r="P33" s="414"/>
      <c r="Q33" s="414"/>
      <c r="R33" s="262" t="s">
        <v>325</v>
      </c>
      <c r="S33" s="262" t="s">
        <v>325</v>
      </c>
      <c r="T33" s="262" t="s">
        <v>325</v>
      </c>
      <c r="U33" s="262" t="s">
        <v>325</v>
      </c>
      <c r="V33" s="262" t="s">
        <v>325</v>
      </c>
      <c r="W33" s="262" t="s">
        <v>325</v>
      </c>
      <c r="X33" s="262" t="s">
        <v>325</v>
      </c>
      <c r="Y33" s="262" t="s">
        <v>536</v>
      </c>
    </row>
    <row r="34" spans="1:25" ht="13.5" customHeight="1" thickBot="1" x14ac:dyDescent="0.25">
      <c r="A34" s="415"/>
      <c r="B34" s="415" t="s">
        <v>369</v>
      </c>
      <c r="C34" s="415"/>
      <c r="D34" s="415" t="s">
        <v>324</v>
      </c>
      <c r="E34" s="415"/>
      <c r="F34" s="415"/>
      <c r="G34" s="415"/>
      <c r="H34" s="262" t="s">
        <v>537</v>
      </c>
      <c r="I34" s="262" t="s">
        <v>538</v>
      </c>
      <c r="J34" s="262" t="s">
        <v>539</v>
      </c>
      <c r="K34" s="262" t="s">
        <v>325</v>
      </c>
      <c r="L34" s="414" t="s">
        <v>325</v>
      </c>
      <c r="M34" s="414"/>
      <c r="N34" s="414" t="s">
        <v>325</v>
      </c>
      <c r="O34" s="414"/>
      <c r="P34" s="414"/>
      <c r="Q34" s="414"/>
      <c r="R34" s="262" t="s">
        <v>325</v>
      </c>
      <c r="S34" s="262" t="s">
        <v>325</v>
      </c>
      <c r="T34" s="262" t="s">
        <v>325</v>
      </c>
      <c r="U34" s="262" t="s">
        <v>540</v>
      </c>
      <c r="V34" s="262" t="s">
        <v>541</v>
      </c>
      <c r="W34" s="262" t="s">
        <v>325</v>
      </c>
      <c r="X34" s="262" t="s">
        <v>325</v>
      </c>
      <c r="Y34" s="262" t="s">
        <v>542</v>
      </c>
    </row>
    <row r="35" spans="1:25" ht="13.5" customHeight="1" thickBot="1" x14ac:dyDescent="0.25">
      <c r="A35" s="415"/>
      <c r="B35" s="415" t="s">
        <v>370</v>
      </c>
      <c r="C35" s="415"/>
      <c r="D35" s="415" t="s">
        <v>324</v>
      </c>
      <c r="E35" s="415"/>
      <c r="F35" s="415"/>
      <c r="G35" s="415"/>
      <c r="H35" s="262" t="s">
        <v>543</v>
      </c>
      <c r="I35" s="262" t="s">
        <v>452</v>
      </c>
      <c r="J35" s="262" t="s">
        <v>544</v>
      </c>
      <c r="K35" s="262" t="s">
        <v>325</v>
      </c>
      <c r="L35" s="414" t="s">
        <v>325</v>
      </c>
      <c r="M35" s="414"/>
      <c r="N35" s="414" t="s">
        <v>325</v>
      </c>
      <c r="O35" s="414"/>
      <c r="P35" s="414"/>
      <c r="Q35" s="414"/>
      <c r="R35" s="262" t="s">
        <v>325</v>
      </c>
      <c r="S35" s="262" t="s">
        <v>545</v>
      </c>
      <c r="T35" s="262" t="s">
        <v>325</v>
      </c>
      <c r="U35" s="262" t="s">
        <v>325</v>
      </c>
      <c r="V35" s="262" t="s">
        <v>325</v>
      </c>
      <c r="W35" s="262" t="s">
        <v>325</v>
      </c>
      <c r="X35" s="262" t="s">
        <v>325</v>
      </c>
      <c r="Y35" s="262" t="s">
        <v>546</v>
      </c>
    </row>
    <row r="36" spans="1:25" ht="13.5" customHeight="1" thickBot="1" x14ac:dyDescent="0.25">
      <c r="A36" s="415"/>
      <c r="B36" s="417" t="s">
        <v>333</v>
      </c>
      <c r="C36" s="417"/>
      <c r="D36" s="417"/>
      <c r="E36" s="417"/>
      <c r="F36" s="417"/>
      <c r="G36" s="417"/>
      <c r="H36" s="263" t="s">
        <v>547</v>
      </c>
      <c r="I36" s="263" t="s">
        <v>548</v>
      </c>
      <c r="J36" s="263" t="s">
        <v>549</v>
      </c>
      <c r="K36" s="263" t="s">
        <v>325</v>
      </c>
      <c r="L36" s="416" t="s">
        <v>534</v>
      </c>
      <c r="M36" s="416"/>
      <c r="N36" s="416" t="s">
        <v>325</v>
      </c>
      <c r="O36" s="416"/>
      <c r="P36" s="416"/>
      <c r="Q36" s="416"/>
      <c r="R36" s="263" t="s">
        <v>325</v>
      </c>
      <c r="S36" s="263" t="s">
        <v>550</v>
      </c>
      <c r="T36" s="263" t="s">
        <v>325</v>
      </c>
      <c r="U36" s="263" t="s">
        <v>540</v>
      </c>
      <c r="V36" s="263" t="s">
        <v>541</v>
      </c>
      <c r="W36" s="263" t="s">
        <v>325</v>
      </c>
      <c r="X36" s="263" t="s">
        <v>325</v>
      </c>
      <c r="Y36" s="263" t="s">
        <v>551</v>
      </c>
    </row>
    <row r="37" spans="1:25" ht="13.5" customHeight="1" thickBot="1" x14ac:dyDescent="0.25">
      <c r="A37" s="415" t="s">
        <v>9</v>
      </c>
      <c r="B37" s="415" t="s">
        <v>423</v>
      </c>
      <c r="C37" s="415"/>
      <c r="D37" s="415" t="s">
        <v>324</v>
      </c>
      <c r="E37" s="415"/>
      <c r="F37" s="415"/>
      <c r="G37" s="415"/>
      <c r="H37" s="262" t="s">
        <v>325</v>
      </c>
      <c r="I37" s="262" t="s">
        <v>325</v>
      </c>
      <c r="J37" s="262" t="s">
        <v>325</v>
      </c>
      <c r="K37" s="262" t="s">
        <v>325</v>
      </c>
      <c r="L37" s="414" t="s">
        <v>552</v>
      </c>
      <c r="M37" s="414"/>
      <c r="N37" s="414" t="s">
        <v>325</v>
      </c>
      <c r="O37" s="414"/>
      <c r="P37" s="414"/>
      <c r="Q37" s="414"/>
      <c r="R37" s="262" t="s">
        <v>325</v>
      </c>
      <c r="S37" s="262" t="s">
        <v>325</v>
      </c>
      <c r="T37" s="262" t="s">
        <v>325</v>
      </c>
      <c r="U37" s="262" t="s">
        <v>325</v>
      </c>
      <c r="V37" s="262" t="s">
        <v>325</v>
      </c>
      <c r="W37" s="262" t="s">
        <v>325</v>
      </c>
      <c r="X37" s="262" t="s">
        <v>325</v>
      </c>
      <c r="Y37" s="262" t="s">
        <v>552</v>
      </c>
    </row>
    <row r="38" spans="1:25" ht="13.5" customHeight="1" thickBot="1" x14ac:dyDescent="0.25">
      <c r="A38" s="415"/>
      <c r="B38" s="415" t="s">
        <v>426</v>
      </c>
      <c r="C38" s="415"/>
      <c r="D38" s="415" t="s">
        <v>324</v>
      </c>
      <c r="E38" s="415"/>
      <c r="F38" s="415"/>
      <c r="G38" s="415"/>
      <c r="H38" s="262" t="s">
        <v>325</v>
      </c>
      <c r="I38" s="262" t="s">
        <v>325</v>
      </c>
      <c r="J38" s="262" t="s">
        <v>325</v>
      </c>
      <c r="K38" s="262" t="s">
        <v>325</v>
      </c>
      <c r="L38" s="414" t="s">
        <v>406</v>
      </c>
      <c r="M38" s="414"/>
      <c r="N38" s="414" t="s">
        <v>325</v>
      </c>
      <c r="O38" s="414"/>
      <c r="P38" s="414"/>
      <c r="Q38" s="414"/>
      <c r="R38" s="262" t="s">
        <v>325</v>
      </c>
      <c r="S38" s="262" t="s">
        <v>325</v>
      </c>
      <c r="T38" s="262" t="s">
        <v>325</v>
      </c>
      <c r="U38" s="262" t="s">
        <v>325</v>
      </c>
      <c r="V38" s="262" t="s">
        <v>325</v>
      </c>
      <c r="W38" s="262" t="s">
        <v>325</v>
      </c>
      <c r="X38" s="262" t="s">
        <v>325</v>
      </c>
      <c r="Y38" s="262" t="s">
        <v>406</v>
      </c>
    </row>
    <row r="39" spans="1:25" ht="13.5" customHeight="1" thickBot="1" x14ac:dyDescent="0.25">
      <c r="A39" s="415"/>
      <c r="B39" s="415" t="s">
        <v>428</v>
      </c>
      <c r="C39" s="415"/>
      <c r="D39" s="415" t="s">
        <v>327</v>
      </c>
      <c r="E39" s="415"/>
      <c r="F39" s="415"/>
      <c r="G39" s="415"/>
      <c r="H39" s="262" t="s">
        <v>325</v>
      </c>
      <c r="I39" s="262" t="s">
        <v>325</v>
      </c>
      <c r="J39" s="262" t="s">
        <v>325</v>
      </c>
      <c r="K39" s="262" t="s">
        <v>325</v>
      </c>
      <c r="L39" s="414" t="s">
        <v>325</v>
      </c>
      <c r="M39" s="414"/>
      <c r="N39" s="414" t="s">
        <v>325</v>
      </c>
      <c r="O39" s="414"/>
      <c r="P39" s="414"/>
      <c r="Q39" s="414"/>
      <c r="R39" s="262" t="s">
        <v>406</v>
      </c>
      <c r="S39" s="262" t="s">
        <v>325</v>
      </c>
      <c r="T39" s="262" t="s">
        <v>325</v>
      </c>
      <c r="U39" s="262" t="s">
        <v>325</v>
      </c>
      <c r="V39" s="262" t="s">
        <v>325</v>
      </c>
      <c r="W39" s="262" t="s">
        <v>325</v>
      </c>
      <c r="X39" s="262" t="s">
        <v>325</v>
      </c>
      <c r="Y39" s="262" t="s">
        <v>406</v>
      </c>
    </row>
    <row r="40" spans="1:25" ht="13.5" customHeight="1" thickBot="1" x14ac:dyDescent="0.25">
      <c r="A40" s="415"/>
      <c r="B40" s="415" t="s">
        <v>479</v>
      </c>
      <c r="C40" s="415"/>
      <c r="D40" s="415" t="s">
        <v>324</v>
      </c>
      <c r="E40" s="415"/>
      <c r="F40" s="415"/>
      <c r="G40" s="415"/>
      <c r="H40" s="262" t="s">
        <v>553</v>
      </c>
      <c r="I40" s="262" t="s">
        <v>325</v>
      </c>
      <c r="J40" s="262" t="s">
        <v>325</v>
      </c>
      <c r="K40" s="262" t="s">
        <v>325</v>
      </c>
      <c r="L40" s="414" t="s">
        <v>325</v>
      </c>
      <c r="M40" s="414"/>
      <c r="N40" s="414" t="s">
        <v>325</v>
      </c>
      <c r="O40" s="414"/>
      <c r="P40" s="414"/>
      <c r="Q40" s="414"/>
      <c r="R40" s="262" t="s">
        <v>325</v>
      </c>
      <c r="S40" s="262" t="s">
        <v>452</v>
      </c>
      <c r="T40" s="262" t="s">
        <v>325</v>
      </c>
      <c r="U40" s="262" t="s">
        <v>325</v>
      </c>
      <c r="V40" s="262" t="s">
        <v>325</v>
      </c>
      <c r="W40" s="262" t="s">
        <v>325</v>
      </c>
      <c r="X40" s="262" t="s">
        <v>325</v>
      </c>
      <c r="Y40" s="262" t="s">
        <v>554</v>
      </c>
    </row>
    <row r="41" spans="1:25" ht="13.5" customHeight="1" thickBot="1" x14ac:dyDescent="0.25">
      <c r="A41" s="415"/>
      <c r="B41" s="415" t="s">
        <v>442</v>
      </c>
      <c r="C41" s="415"/>
      <c r="D41" s="415" t="s">
        <v>324</v>
      </c>
      <c r="E41" s="415"/>
      <c r="F41" s="415"/>
      <c r="G41" s="415"/>
      <c r="H41" s="262" t="s">
        <v>555</v>
      </c>
      <c r="I41" s="262" t="s">
        <v>556</v>
      </c>
      <c r="J41" s="262" t="s">
        <v>325</v>
      </c>
      <c r="K41" s="262" t="s">
        <v>325</v>
      </c>
      <c r="L41" s="414" t="s">
        <v>325</v>
      </c>
      <c r="M41" s="414"/>
      <c r="N41" s="414" t="s">
        <v>325</v>
      </c>
      <c r="O41" s="414"/>
      <c r="P41" s="414"/>
      <c r="Q41" s="414"/>
      <c r="R41" s="262" t="s">
        <v>325</v>
      </c>
      <c r="S41" s="262" t="s">
        <v>325</v>
      </c>
      <c r="T41" s="262" t="s">
        <v>325</v>
      </c>
      <c r="U41" s="262" t="s">
        <v>325</v>
      </c>
      <c r="V41" s="262" t="s">
        <v>325</v>
      </c>
      <c r="W41" s="262" t="s">
        <v>325</v>
      </c>
      <c r="X41" s="262" t="s">
        <v>325</v>
      </c>
      <c r="Y41" s="262" t="s">
        <v>557</v>
      </c>
    </row>
    <row r="42" spans="1:25" ht="13.5" customHeight="1" thickBot="1" x14ac:dyDescent="0.25">
      <c r="A42" s="415"/>
      <c r="B42" s="417" t="s">
        <v>333</v>
      </c>
      <c r="C42" s="417"/>
      <c r="D42" s="417"/>
      <c r="E42" s="417"/>
      <c r="F42" s="417"/>
      <c r="G42" s="417"/>
      <c r="H42" s="263" t="s">
        <v>558</v>
      </c>
      <c r="I42" s="263" t="s">
        <v>556</v>
      </c>
      <c r="J42" s="263" t="s">
        <v>325</v>
      </c>
      <c r="K42" s="263" t="s">
        <v>325</v>
      </c>
      <c r="L42" s="416" t="s">
        <v>559</v>
      </c>
      <c r="M42" s="416"/>
      <c r="N42" s="416" t="s">
        <v>325</v>
      </c>
      <c r="O42" s="416"/>
      <c r="P42" s="416"/>
      <c r="Q42" s="416"/>
      <c r="R42" s="263" t="s">
        <v>406</v>
      </c>
      <c r="S42" s="263" t="s">
        <v>452</v>
      </c>
      <c r="T42" s="263" t="s">
        <v>325</v>
      </c>
      <c r="U42" s="263" t="s">
        <v>325</v>
      </c>
      <c r="V42" s="263" t="s">
        <v>325</v>
      </c>
      <c r="W42" s="263" t="s">
        <v>325</v>
      </c>
      <c r="X42" s="263" t="s">
        <v>325</v>
      </c>
      <c r="Y42" s="263" t="s">
        <v>560</v>
      </c>
    </row>
    <row r="43" spans="1:25" ht="13.5" customHeight="1" thickBot="1" x14ac:dyDescent="0.25">
      <c r="A43" s="415" t="s">
        <v>10</v>
      </c>
      <c r="B43" s="415" t="s">
        <v>373</v>
      </c>
      <c r="C43" s="415"/>
      <c r="D43" s="415" t="s">
        <v>324</v>
      </c>
      <c r="E43" s="415"/>
      <c r="F43" s="415"/>
      <c r="G43" s="415"/>
      <c r="H43" s="262" t="s">
        <v>561</v>
      </c>
      <c r="I43" s="262" t="s">
        <v>325</v>
      </c>
      <c r="J43" s="262" t="s">
        <v>325</v>
      </c>
      <c r="K43" s="262" t="s">
        <v>325</v>
      </c>
      <c r="L43" s="414" t="s">
        <v>562</v>
      </c>
      <c r="M43" s="414"/>
      <c r="N43" s="414" t="s">
        <v>325</v>
      </c>
      <c r="O43" s="414"/>
      <c r="P43" s="414"/>
      <c r="Q43" s="414"/>
      <c r="R43" s="262" t="s">
        <v>325</v>
      </c>
      <c r="S43" s="262" t="s">
        <v>325</v>
      </c>
      <c r="T43" s="262" t="s">
        <v>325</v>
      </c>
      <c r="U43" s="262" t="s">
        <v>325</v>
      </c>
      <c r="V43" s="262" t="s">
        <v>325</v>
      </c>
      <c r="W43" s="262" t="s">
        <v>563</v>
      </c>
      <c r="X43" s="262" t="s">
        <v>325</v>
      </c>
      <c r="Y43" s="262" t="s">
        <v>564</v>
      </c>
    </row>
    <row r="44" spans="1:25" ht="13.5" customHeight="1" thickBot="1" x14ac:dyDescent="0.25">
      <c r="A44" s="415"/>
      <c r="B44" s="415" t="s">
        <v>374</v>
      </c>
      <c r="C44" s="415"/>
      <c r="D44" s="415" t="s">
        <v>324</v>
      </c>
      <c r="E44" s="415"/>
      <c r="F44" s="415"/>
      <c r="G44" s="415"/>
      <c r="H44" s="262" t="s">
        <v>565</v>
      </c>
      <c r="I44" s="262" t="s">
        <v>325</v>
      </c>
      <c r="J44" s="262" t="s">
        <v>325</v>
      </c>
      <c r="K44" s="262" t="s">
        <v>566</v>
      </c>
      <c r="L44" s="414" t="s">
        <v>325</v>
      </c>
      <c r="M44" s="414"/>
      <c r="N44" s="414" t="s">
        <v>325</v>
      </c>
      <c r="O44" s="414"/>
      <c r="P44" s="414"/>
      <c r="Q44" s="414"/>
      <c r="R44" s="262" t="s">
        <v>325</v>
      </c>
      <c r="S44" s="262" t="s">
        <v>325</v>
      </c>
      <c r="T44" s="262" t="s">
        <v>325</v>
      </c>
      <c r="U44" s="262" t="s">
        <v>325</v>
      </c>
      <c r="V44" s="262" t="s">
        <v>325</v>
      </c>
      <c r="W44" s="262" t="s">
        <v>325</v>
      </c>
      <c r="X44" s="262" t="s">
        <v>325</v>
      </c>
      <c r="Y44" s="262" t="s">
        <v>567</v>
      </c>
    </row>
    <row r="45" spans="1:25" ht="13.5" thickBot="1" x14ac:dyDescent="0.25">
      <c r="A45" s="415"/>
      <c r="B45" s="415" t="s">
        <v>451</v>
      </c>
      <c r="C45" s="415"/>
      <c r="D45" s="415" t="s">
        <v>324</v>
      </c>
      <c r="E45" s="415"/>
      <c r="F45" s="415"/>
      <c r="G45" s="415"/>
      <c r="H45" s="262" t="s">
        <v>408</v>
      </c>
      <c r="I45" s="262" t="s">
        <v>325</v>
      </c>
      <c r="J45" s="262" t="s">
        <v>325</v>
      </c>
      <c r="K45" s="262" t="s">
        <v>325</v>
      </c>
      <c r="L45" s="414" t="s">
        <v>325</v>
      </c>
      <c r="M45" s="414"/>
      <c r="N45" s="414" t="s">
        <v>325</v>
      </c>
      <c r="O45" s="414"/>
      <c r="P45" s="414"/>
      <c r="Q45" s="414"/>
      <c r="R45" s="262" t="s">
        <v>325</v>
      </c>
      <c r="S45" s="262" t="s">
        <v>325</v>
      </c>
      <c r="T45" s="262" t="s">
        <v>325</v>
      </c>
      <c r="U45" s="262" t="s">
        <v>325</v>
      </c>
      <c r="V45" s="262" t="s">
        <v>325</v>
      </c>
      <c r="W45" s="262" t="s">
        <v>325</v>
      </c>
      <c r="X45" s="262" t="s">
        <v>325</v>
      </c>
      <c r="Y45" s="262" t="s">
        <v>408</v>
      </c>
    </row>
    <row r="46" spans="1:25" ht="13.5" customHeight="1" thickBot="1" x14ac:dyDescent="0.25">
      <c r="A46" s="415"/>
      <c r="B46" s="417" t="s">
        <v>333</v>
      </c>
      <c r="C46" s="417"/>
      <c r="D46" s="417"/>
      <c r="E46" s="417"/>
      <c r="F46" s="417"/>
      <c r="G46" s="417"/>
      <c r="H46" s="263" t="s">
        <v>568</v>
      </c>
      <c r="I46" s="263" t="s">
        <v>325</v>
      </c>
      <c r="J46" s="263" t="s">
        <v>325</v>
      </c>
      <c r="K46" s="263" t="s">
        <v>566</v>
      </c>
      <c r="L46" s="416" t="s">
        <v>562</v>
      </c>
      <c r="M46" s="416"/>
      <c r="N46" s="416" t="s">
        <v>325</v>
      </c>
      <c r="O46" s="416"/>
      <c r="P46" s="416"/>
      <c r="Q46" s="416"/>
      <c r="R46" s="263" t="s">
        <v>325</v>
      </c>
      <c r="S46" s="263" t="s">
        <v>325</v>
      </c>
      <c r="T46" s="263" t="s">
        <v>325</v>
      </c>
      <c r="U46" s="263" t="s">
        <v>325</v>
      </c>
      <c r="V46" s="263" t="s">
        <v>325</v>
      </c>
      <c r="W46" s="263" t="s">
        <v>563</v>
      </c>
      <c r="X46" s="263" t="s">
        <v>325</v>
      </c>
      <c r="Y46" s="263" t="s">
        <v>569</v>
      </c>
    </row>
    <row r="47" spans="1:25" ht="13.5" thickBot="1" x14ac:dyDescent="0.25">
      <c r="A47" s="415" t="s">
        <v>12</v>
      </c>
      <c r="B47" s="415" t="s">
        <v>454</v>
      </c>
      <c r="C47" s="415"/>
      <c r="D47" s="415" t="s">
        <v>324</v>
      </c>
      <c r="E47" s="415"/>
      <c r="F47" s="415"/>
      <c r="G47" s="415"/>
      <c r="H47" s="262" t="s">
        <v>325</v>
      </c>
      <c r="I47" s="262" t="s">
        <v>325</v>
      </c>
      <c r="J47" s="262" t="s">
        <v>325</v>
      </c>
      <c r="K47" s="262" t="s">
        <v>325</v>
      </c>
      <c r="L47" s="414" t="s">
        <v>325</v>
      </c>
      <c r="M47" s="414"/>
      <c r="N47" s="414" t="s">
        <v>570</v>
      </c>
      <c r="O47" s="414"/>
      <c r="P47" s="414"/>
      <c r="Q47" s="414"/>
      <c r="R47" s="262" t="s">
        <v>325</v>
      </c>
      <c r="S47" s="262" t="s">
        <v>325</v>
      </c>
      <c r="T47" s="262" t="s">
        <v>325</v>
      </c>
      <c r="U47" s="262" t="s">
        <v>325</v>
      </c>
      <c r="V47" s="262" t="s">
        <v>325</v>
      </c>
      <c r="W47" s="262" t="s">
        <v>325</v>
      </c>
      <c r="X47" s="262" t="s">
        <v>325</v>
      </c>
      <c r="Y47" s="262" t="s">
        <v>570</v>
      </c>
    </row>
    <row r="48" spans="1:25" ht="13.5" customHeight="1" thickBot="1" x14ac:dyDescent="0.25">
      <c r="A48" s="415"/>
      <c r="B48" s="417" t="s">
        <v>333</v>
      </c>
      <c r="C48" s="417"/>
      <c r="D48" s="417"/>
      <c r="E48" s="417"/>
      <c r="F48" s="417"/>
      <c r="G48" s="417"/>
      <c r="H48" s="263" t="s">
        <v>325</v>
      </c>
      <c r="I48" s="263" t="s">
        <v>325</v>
      </c>
      <c r="J48" s="263" t="s">
        <v>325</v>
      </c>
      <c r="K48" s="263" t="s">
        <v>325</v>
      </c>
      <c r="L48" s="416" t="s">
        <v>325</v>
      </c>
      <c r="M48" s="416"/>
      <c r="N48" s="416" t="s">
        <v>570</v>
      </c>
      <c r="O48" s="416"/>
      <c r="P48" s="416"/>
      <c r="Q48" s="416"/>
      <c r="R48" s="263" t="s">
        <v>325</v>
      </c>
      <c r="S48" s="263" t="s">
        <v>325</v>
      </c>
      <c r="T48" s="263" t="s">
        <v>325</v>
      </c>
      <c r="U48" s="263" t="s">
        <v>325</v>
      </c>
      <c r="V48" s="263" t="s">
        <v>325</v>
      </c>
      <c r="W48" s="263" t="s">
        <v>325</v>
      </c>
      <c r="X48" s="263" t="s">
        <v>325</v>
      </c>
      <c r="Y48" s="263" t="s">
        <v>570</v>
      </c>
    </row>
    <row r="49" spans="1:25" ht="13.5" thickBot="1" x14ac:dyDescent="0.25">
      <c r="A49" s="415" t="s">
        <v>56</v>
      </c>
      <c r="B49" s="415" t="s">
        <v>463</v>
      </c>
      <c r="C49" s="415"/>
      <c r="D49" s="415" t="s">
        <v>324</v>
      </c>
      <c r="E49" s="415"/>
      <c r="F49" s="415"/>
      <c r="G49" s="415"/>
      <c r="H49" s="262" t="s">
        <v>325</v>
      </c>
      <c r="I49" s="262" t="s">
        <v>325</v>
      </c>
      <c r="J49" s="262" t="s">
        <v>325</v>
      </c>
      <c r="K49" s="262" t="s">
        <v>325</v>
      </c>
      <c r="L49" s="414" t="s">
        <v>325</v>
      </c>
      <c r="M49" s="414"/>
      <c r="N49" s="414" t="s">
        <v>325</v>
      </c>
      <c r="O49" s="414"/>
      <c r="P49" s="414"/>
      <c r="Q49" s="414"/>
      <c r="R49" s="262" t="s">
        <v>325</v>
      </c>
      <c r="S49" s="262" t="s">
        <v>325</v>
      </c>
      <c r="T49" s="262" t="s">
        <v>571</v>
      </c>
      <c r="U49" s="262" t="s">
        <v>325</v>
      </c>
      <c r="V49" s="262" t="s">
        <v>325</v>
      </c>
      <c r="W49" s="262" t="s">
        <v>325</v>
      </c>
      <c r="X49" s="262" t="s">
        <v>325</v>
      </c>
      <c r="Y49" s="262" t="s">
        <v>571</v>
      </c>
    </row>
    <row r="50" spans="1:25" ht="13.5" thickBot="1" x14ac:dyDescent="0.25">
      <c r="A50" s="415"/>
      <c r="B50" s="417" t="s">
        <v>333</v>
      </c>
      <c r="C50" s="417"/>
      <c r="D50" s="417"/>
      <c r="E50" s="417"/>
      <c r="F50" s="417"/>
      <c r="G50" s="417"/>
      <c r="H50" s="263" t="s">
        <v>325</v>
      </c>
      <c r="I50" s="263" t="s">
        <v>325</v>
      </c>
      <c r="J50" s="263" t="s">
        <v>325</v>
      </c>
      <c r="K50" s="263" t="s">
        <v>325</v>
      </c>
      <c r="L50" s="416" t="s">
        <v>325</v>
      </c>
      <c r="M50" s="416"/>
      <c r="N50" s="416" t="s">
        <v>325</v>
      </c>
      <c r="O50" s="416"/>
      <c r="P50" s="416"/>
      <c r="Q50" s="416"/>
      <c r="R50" s="263" t="s">
        <v>325</v>
      </c>
      <c r="S50" s="263" t="s">
        <v>325</v>
      </c>
      <c r="T50" s="263" t="s">
        <v>571</v>
      </c>
      <c r="U50" s="263" t="s">
        <v>325</v>
      </c>
      <c r="V50" s="263" t="s">
        <v>325</v>
      </c>
      <c r="W50" s="263" t="s">
        <v>325</v>
      </c>
      <c r="X50" s="263" t="s">
        <v>325</v>
      </c>
      <c r="Y50" s="263" t="s">
        <v>571</v>
      </c>
    </row>
    <row r="51" spans="1:25" ht="26.25" thickBot="1" x14ac:dyDescent="0.25">
      <c r="A51" s="424" t="s">
        <v>185</v>
      </c>
      <c r="B51" s="424"/>
      <c r="C51" s="424"/>
      <c r="D51" s="424"/>
      <c r="E51" s="424"/>
      <c r="F51" s="424"/>
      <c r="G51" s="424"/>
      <c r="H51" s="263" t="s">
        <v>572</v>
      </c>
      <c r="I51" s="263" t="s">
        <v>573</v>
      </c>
      <c r="J51" s="263" t="s">
        <v>549</v>
      </c>
      <c r="K51" s="263" t="s">
        <v>566</v>
      </c>
      <c r="L51" s="416" t="s">
        <v>574</v>
      </c>
      <c r="M51" s="416"/>
      <c r="N51" s="416" t="s">
        <v>570</v>
      </c>
      <c r="O51" s="416"/>
      <c r="P51" s="416"/>
      <c r="Q51" s="416"/>
      <c r="R51" s="263" t="s">
        <v>406</v>
      </c>
      <c r="S51" s="263" t="s">
        <v>575</v>
      </c>
      <c r="T51" s="263" t="s">
        <v>571</v>
      </c>
      <c r="U51" s="263" t="s">
        <v>540</v>
      </c>
      <c r="V51" s="263" t="s">
        <v>541</v>
      </c>
      <c r="W51" s="263" t="s">
        <v>563</v>
      </c>
      <c r="X51" s="263" t="s">
        <v>522</v>
      </c>
      <c r="Y51" s="263" t="s">
        <v>576</v>
      </c>
    </row>
  </sheetData>
  <mergeCells count="199">
    <mergeCell ref="L51:M51"/>
    <mergeCell ref="N51:Q51"/>
    <mergeCell ref="A47:A48"/>
    <mergeCell ref="B47:C47"/>
    <mergeCell ref="D47:G47"/>
    <mergeCell ref="B48:G48"/>
    <mergeCell ref="A49:A50"/>
    <mergeCell ref="B49:C49"/>
    <mergeCell ref="D49:G49"/>
    <mergeCell ref="B50:G50"/>
    <mergeCell ref="A51:G51"/>
    <mergeCell ref="L50:M50"/>
    <mergeCell ref="N50:Q50"/>
    <mergeCell ref="A32:A36"/>
    <mergeCell ref="B33:C33"/>
    <mergeCell ref="D33:G33"/>
    <mergeCell ref="B36:G36"/>
    <mergeCell ref="A37:A42"/>
    <mergeCell ref="A43:A46"/>
    <mergeCell ref="B45:C45"/>
    <mergeCell ref="D45:G45"/>
    <mergeCell ref="B46:G46"/>
    <mergeCell ref="B40:C40"/>
    <mergeCell ref="D40:G40"/>
    <mergeCell ref="A19:A26"/>
    <mergeCell ref="B19:C20"/>
    <mergeCell ref="B22:C22"/>
    <mergeCell ref="B23:C24"/>
    <mergeCell ref="B25:C25"/>
    <mergeCell ref="D25:G25"/>
    <mergeCell ref="B26:G26"/>
    <mergeCell ref="A27:A31"/>
    <mergeCell ref="B28:C29"/>
    <mergeCell ref="D29:G29"/>
    <mergeCell ref="B31:G31"/>
    <mergeCell ref="A7:A12"/>
    <mergeCell ref="B7:C8"/>
    <mergeCell ref="B11:C11"/>
    <mergeCell ref="D11:G11"/>
    <mergeCell ref="B12:G12"/>
    <mergeCell ref="A13:A18"/>
    <mergeCell ref="B17:C17"/>
    <mergeCell ref="D17:G17"/>
    <mergeCell ref="B18:G18"/>
    <mergeCell ref="B14:C14"/>
    <mergeCell ref="B9:C9"/>
    <mergeCell ref="B13:C13"/>
    <mergeCell ref="D13:G13"/>
    <mergeCell ref="A3:F4"/>
    <mergeCell ref="H3:I3"/>
    <mergeCell ref="J3:K3"/>
    <mergeCell ref="L3:Q3"/>
    <mergeCell ref="S3:T3"/>
    <mergeCell ref="U3:V3"/>
    <mergeCell ref="Y3:Y5"/>
    <mergeCell ref="H4:H5"/>
    <mergeCell ref="I4:I5"/>
    <mergeCell ref="J4:J5"/>
    <mergeCell ref="K4:K5"/>
    <mergeCell ref="L4:M5"/>
    <mergeCell ref="N4:Q5"/>
    <mergeCell ref="R4:R5"/>
    <mergeCell ref="S4:S5"/>
    <mergeCell ref="T4:T5"/>
    <mergeCell ref="U4:U5"/>
    <mergeCell ref="V4:V5"/>
    <mergeCell ref="W4:W5"/>
    <mergeCell ref="X4:X5"/>
    <mergeCell ref="A5:B6"/>
    <mergeCell ref="E5:F6"/>
    <mergeCell ref="A1:Y1"/>
    <mergeCell ref="A2:Y2"/>
    <mergeCell ref="L46:M46"/>
    <mergeCell ref="N46:Q46"/>
    <mergeCell ref="L47:M47"/>
    <mergeCell ref="N47:Q47"/>
    <mergeCell ref="L48:M48"/>
    <mergeCell ref="N48:Q48"/>
    <mergeCell ref="L49:M49"/>
    <mergeCell ref="N49:Q49"/>
    <mergeCell ref="B43:C43"/>
    <mergeCell ref="D43:G43"/>
    <mergeCell ref="B44:C44"/>
    <mergeCell ref="D44:G44"/>
    <mergeCell ref="L44:M44"/>
    <mergeCell ref="N44:Q44"/>
    <mergeCell ref="L45:M45"/>
    <mergeCell ref="N45:Q45"/>
    <mergeCell ref="B27:C27"/>
    <mergeCell ref="D27:G27"/>
    <mergeCell ref="B34:C34"/>
    <mergeCell ref="D34:G34"/>
    <mergeCell ref="B38:C38"/>
    <mergeCell ref="D38:G38"/>
    <mergeCell ref="L9:M9"/>
    <mergeCell ref="N9:Q9"/>
    <mergeCell ref="B10:C10"/>
    <mergeCell ref="D10:G10"/>
    <mergeCell ref="L10:M10"/>
    <mergeCell ref="N10:Q10"/>
    <mergeCell ref="L11:M11"/>
    <mergeCell ref="N11:Q11"/>
    <mergeCell ref="L12:M12"/>
    <mergeCell ref="L17:M17"/>
    <mergeCell ref="N17:Q17"/>
    <mergeCell ref="D14:G14"/>
    <mergeCell ref="D8:G8"/>
    <mergeCell ref="L7:M7"/>
    <mergeCell ref="N7:Q7"/>
    <mergeCell ref="L8:M8"/>
    <mergeCell ref="N8:Q8"/>
    <mergeCell ref="D24:G24"/>
    <mergeCell ref="L24:M24"/>
    <mergeCell ref="N24:Q24"/>
    <mergeCell ref="D9:G9"/>
    <mergeCell ref="N23:Q23"/>
    <mergeCell ref="D7:G7"/>
    <mergeCell ref="N12:Q12"/>
    <mergeCell ref="L14:M14"/>
    <mergeCell ref="N14:Q14"/>
    <mergeCell ref="L15:M15"/>
    <mergeCell ref="N15:Q15"/>
    <mergeCell ref="D16:G16"/>
    <mergeCell ref="L16:M16"/>
    <mergeCell ref="N16:Q16"/>
    <mergeCell ref="L13:M13"/>
    <mergeCell ref="N13:Q13"/>
    <mergeCell ref="L25:M25"/>
    <mergeCell ref="N25:Q25"/>
    <mergeCell ref="L26:M26"/>
    <mergeCell ref="N26:Q26"/>
    <mergeCell ref="B15:C15"/>
    <mergeCell ref="D15:G15"/>
    <mergeCell ref="B16:C16"/>
    <mergeCell ref="L21:M21"/>
    <mergeCell ref="N21:Q21"/>
    <mergeCell ref="L22:M22"/>
    <mergeCell ref="N22:Q22"/>
    <mergeCell ref="L18:M18"/>
    <mergeCell ref="N18:Q18"/>
    <mergeCell ref="D19:G19"/>
    <mergeCell ref="L19:M19"/>
    <mergeCell ref="N19:Q19"/>
    <mergeCell ref="D20:G20"/>
    <mergeCell ref="L20:M20"/>
    <mergeCell ref="N20:Q20"/>
    <mergeCell ref="D22:G22"/>
    <mergeCell ref="D21:G21"/>
    <mergeCell ref="B21:C21"/>
    <mergeCell ref="D23:G23"/>
    <mergeCell ref="L23:M23"/>
    <mergeCell ref="L27:M27"/>
    <mergeCell ref="N27:Q27"/>
    <mergeCell ref="D28:G28"/>
    <mergeCell ref="L28:M28"/>
    <mergeCell ref="N28:Q28"/>
    <mergeCell ref="L29:M29"/>
    <mergeCell ref="N29:Q29"/>
    <mergeCell ref="L31:M31"/>
    <mergeCell ref="N31:Q31"/>
    <mergeCell ref="L30:M30"/>
    <mergeCell ref="N30:Q30"/>
    <mergeCell ref="N37:Q37"/>
    <mergeCell ref="B32:C32"/>
    <mergeCell ref="D32:G32"/>
    <mergeCell ref="L32:M32"/>
    <mergeCell ref="N32:Q32"/>
    <mergeCell ref="L33:M33"/>
    <mergeCell ref="N33:Q33"/>
    <mergeCell ref="L34:M34"/>
    <mergeCell ref="N34:Q34"/>
    <mergeCell ref="B35:C35"/>
    <mergeCell ref="D35:G35"/>
    <mergeCell ref="L35:M35"/>
    <mergeCell ref="N35:Q35"/>
    <mergeCell ref="L43:M43"/>
    <mergeCell ref="N43:Q43"/>
    <mergeCell ref="B30:C30"/>
    <mergeCell ref="D30:G30"/>
    <mergeCell ref="L42:M42"/>
    <mergeCell ref="N42:Q42"/>
    <mergeCell ref="L40:M40"/>
    <mergeCell ref="N40:Q40"/>
    <mergeCell ref="L41:M41"/>
    <mergeCell ref="N41:Q41"/>
    <mergeCell ref="B39:C39"/>
    <mergeCell ref="D39:G39"/>
    <mergeCell ref="B41:C41"/>
    <mergeCell ref="D41:G41"/>
    <mergeCell ref="L36:M36"/>
    <mergeCell ref="N36:Q36"/>
    <mergeCell ref="B42:G42"/>
    <mergeCell ref="L38:M38"/>
    <mergeCell ref="N38:Q38"/>
    <mergeCell ref="L39:M39"/>
    <mergeCell ref="N39:Q39"/>
    <mergeCell ref="B37:C37"/>
    <mergeCell ref="D37:G37"/>
    <mergeCell ref="L37:M37"/>
  </mergeCells>
  <pageMargins left="0.15748031496062992" right="0.15748031496062992" top="0.43307086614173229" bottom="0.27559055118110237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4"/>
  <sheetViews>
    <sheetView tabSelected="1" zoomScale="90" zoomScaleNormal="90" workbookViewId="0">
      <selection activeCell="O14" sqref="O14:Q14"/>
    </sheetView>
  </sheetViews>
  <sheetFormatPr defaultRowHeight="20.25" customHeight="1" x14ac:dyDescent="0.2"/>
  <cols>
    <col min="1" max="1" width="11.28515625" style="222" customWidth="1"/>
    <col min="2" max="2" width="5.42578125" style="222" customWidth="1"/>
    <col min="3" max="3" width="6.85546875" style="222" customWidth="1"/>
    <col min="4" max="4" width="5.42578125" style="222" customWidth="1"/>
    <col min="5" max="5" width="9.42578125" style="222" customWidth="1"/>
    <col min="6" max="6" width="2.140625" style="222" customWidth="1"/>
    <col min="7" max="7" width="3.140625" style="222" customWidth="1"/>
    <col min="8" max="8" width="1.42578125" style="222" hidden="1" customWidth="1"/>
    <col min="9" max="9" width="13.5703125" style="222" customWidth="1"/>
    <col min="10" max="10" width="11.5703125" style="222" customWidth="1"/>
    <col min="11" max="11" width="12.28515625" style="222" customWidth="1"/>
    <col min="12" max="12" width="11.85546875" style="222" customWidth="1"/>
    <col min="13" max="13" width="11.7109375" style="222" customWidth="1"/>
    <col min="14" max="14" width="0.7109375" style="222" hidden="1" customWidth="1"/>
    <col min="15" max="15" width="8.42578125" style="222" customWidth="1"/>
    <col min="16" max="16" width="0.140625" style="222" customWidth="1"/>
    <col min="17" max="17" width="4.28515625" style="222" customWidth="1"/>
    <col min="18" max="18" width="11" style="222" customWidth="1"/>
    <col min="19" max="19" width="10.28515625" style="222" customWidth="1"/>
    <col min="20" max="20" width="4.28515625" style="222" hidden="1" customWidth="1"/>
    <col min="21" max="21" width="12.5703125" style="222" customWidth="1"/>
    <col min="22" max="22" width="11.28515625" style="222" customWidth="1"/>
    <col min="23" max="24" width="10" style="222" customWidth="1"/>
    <col min="25" max="25" width="11.140625" style="222" customWidth="1"/>
    <col min="26" max="26" width="11.7109375" style="222" customWidth="1"/>
    <col min="27" max="27" width="10.5703125" style="222" customWidth="1"/>
    <col min="28" max="28" width="11.7109375" style="222" customWidth="1"/>
    <col min="29" max="29" width="12.140625" style="222" customWidth="1"/>
    <col min="30" max="30" width="12.85546875" style="222" customWidth="1"/>
    <col min="31" max="256" width="9.140625" style="222"/>
    <col min="257" max="257" width="11.85546875" style="222" customWidth="1"/>
    <col min="258" max="258" width="5.42578125" style="222" customWidth="1"/>
    <col min="259" max="259" width="6.85546875" style="222" customWidth="1"/>
    <col min="260" max="260" width="5.42578125" style="222" customWidth="1"/>
    <col min="261" max="261" width="9.42578125" style="222" customWidth="1"/>
    <col min="262" max="262" width="2.140625" style="222" customWidth="1"/>
    <col min="263" max="263" width="3.140625" style="222" customWidth="1"/>
    <col min="264" max="264" width="1.42578125" style="222" customWidth="1"/>
    <col min="265" max="268" width="17.28515625" style="222" customWidth="1"/>
    <col min="269" max="269" width="11.85546875" style="222" customWidth="1"/>
    <col min="270" max="270" width="5.42578125" style="222" customWidth="1"/>
    <col min="271" max="271" width="8.42578125" style="222" customWidth="1"/>
    <col min="272" max="272" width="0.140625" style="222" customWidth="1"/>
    <col min="273" max="273" width="8.5703125" style="222" customWidth="1"/>
    <col min="274" max="274" width="17.28515625" style="222" customWidth="1"/>
    <col min="275" max="275" width="13" style="222" customWidth="1"/>
    <col min="276" max="276" width="4.28515625" style="222" customWidth="1"/>
    <col min="277" max="286" width="17.28515625" style="222" customWidth="1"/>
    <col min="287" max="512" width="9.140625" style="222"/>
    <col min="513" max="513" width="11.85546875" style="222" customWidth="1"/>
    <col min="514" max="514" width="5.42578125" style="222" customWidth="1"/>
    <col min="515" max="515" width="6.85546875" style="222" customWidth="1"/>
    <col min="516" max="516" width="5.42578125" style="222" customWidth="1"/>
    <col min="517" max="517" width="9.42578125" style="222" customWidth="1"/>
    <col min="518" max="518" width="2.140625" style="222" customWidth="1"/>
    <col min="519" max="519" width="3.140625" style="222" customWidth="1"/>
    <col min="520" max="520" width="1.42578125" style="222" customWidth="1"/>
    <col min="521" max="524" width="17.28515625" style="222" customWidth="1"/>
    <col min="525" max="525" width="11.85546875" style="222" customWidth="1"/>
    <col min="526" max="526" width="5.42578125" style="222" customWidth="1"/>
    <col min="527" max="527" width="8.42578125" style="222" customWidth="1"/>
    <col min="528" max="528" width="0.140625" style="222" customWidth="1"/>
    <col min="529" max="529" width="8.5703125" style="222" customWidth="1"/>
    <col min="530" max="530" width="17.28515625" style="222" customWidth="1"/>
    <col min="531" max="531" width="13" style="222" customWidth="1"/>
    <col min="532" max="532" width="4.28515625" style="222" customWidth="1"/>
    <col min="533" max="542" width="17.28515625" style="222" customWidth="1"/>
    <col min="543" max="768" width="9.140625" style="222"/>
    <col min="769" max="769" width="11.85546875" style="222" customWidth="1"/>
    <col min="770" max="770" width="5.42578125" style="222" customWidth="1"/>
    <col min="771" max="771" width="6.85546875" style="222" customWidth="1"/>
    <col min="772" max="772" width="5.42578125" style="222" customWidth="1"/>
    <col min="773" max="773" width="9.42578125" style="222" customWidth="1"/>
    <col min="774" max="774" width="2.140625" style="222" customWidth="1"/>
    <col min="775" max="775" width="3.140625" style="222" customWidth="1"/>
    <col min="776" max="776" width="1.42578125" style="222" customWidth="1"/>
    <col min="777" max="780" width="17.28515625" style="222" customWidth="1"/>
    <col min="781" max="781" width="11.85546875" style="222" customWidth="1"/>
    <col min="782" max="782" width="5.42578125" style="222" customWidth="1"/>
    <col min="783" max="783" width="8.42578125" style="222" customWidth="1"/>
    <col min="784" max="784" width="0.140625" style="222" customWidth="1"/>
    <col min="785" max="785" width="8.5703125" style="222" customWidth="1"/>
    <col min="786" max="786" width="17.28515625" style="222" customWidth="1"/>
    <col min="787" max="787" width="13" style="222" customWidth="1"/>
    <col min="788" max="788" width="4.28515625" style="222" customWidth="1"/>
    <col min="789" max="798" width="17.28515625" style="222" customWidth="1"/>
    <col min="799" max="1024" width="9.140625" style="222"/>
    <col min="1025" max="1025" width="11.85546875" style="222" customWidth="1"/>
    <col min="1026" max="1026" width="5.42578125" style="222" customWidth="1"/>
    <col min="1027" max="1027" width="6.85546875" style="222" customWidth="1"/>
    <col min="1028" max="1028" width="5.42578125" style="222" customWidth="1"/>
    <col min="1029" max="1029" width="9.42578125" style="222" customWidth="1"/>
    <col min="1030" max="1030" width="2.140625" style="222" customWidth="1"/>
    <col min="1031" max="1031" width="3.140625" style="222" customWidth="1"/>
    <col min="1032" max="1032" width="1.42578125" style="222" customWidth="1"/>
    <col min="1033" max="1036" width="17.28515625" style="222" customWidth="1"/>
    <col min="1037" max="1037" width="11.85546875" style="222" customWidth="1"/>
    <col min="1038" max="1038" width="5.42578125" style="222" customWidth="1"/>
    <col min="1039" max="1039" width="8.42578125" style="222" customWidth="1"/>
    <col min="1040" max="1040" width="0.140625" style="222" customWidth="1"/>
    <col min="1041" max="1041" width="8.5703125" style="222" customWidth="1"/>
    <col min="1042" max="1042" width="17.28515625" style="222" customWidth="1"/>
    <col min="1043" max="1043" width="13" style="222" customWidth="1"/>
    <col min="1044" max="1044" width="4.28515625" style="222" customWidth="1"/>
    <col min="1045" max="1054" width="17.28515625" style="222" customWidth="1"/>
    <col min="1055" max="1280" width="9.140625" style="222"/>
    <col min="1281" max="1281" width="11.85546875" style="222" customWidth="1"/>
    <col min="1282" max="1282" width="5.42578125" style="222" customWidth="1"/>
    <col min="1283" max="1283" width="6.85546875" style="222" customWidth="1"/>
    <col min="1284" max="1284" width="5.42578125" style="222" customWidth="1"/>
    <col min="1285" max="1285" width="9.42578125" style="222" customWidth="1"/>
    <col min="1286" max="1286" width="2.140625" style="222" customWidth="1"/>
    <col min="1287" max="1287" width="3.140625" style="222" customWidth="1"/>
    <col min="1288" max="1288" width="1.42578125" style="222" customWidth="1"/>
    <col min="1289" max="1292" width="17.28515625" style="222" customWidth="1"/>
    <col min="1293" max="1293" width="11.85546875" style="222" customWidth="1"/>
    <col min="1294" max="1294" width="5.42578125" style="222" customWidth="1"/>
    <col min="1295" max="1295" width="8.42578125" style="222" customWidth="1"/>
    <col min="1296" max="1296" width="0.140625" style="222" customWidth="1"/>
    <col min="1297" max="1297" width="8.5703125" style="222" customWidth="1"/>
    <col min="1298" max="1298" width="17.28515625" style="222" customWidth="1"/>
    <col min="1299" max="1299" width="13" style="222" customWidth="1"/>
    <col min="1300" max="1300" width="4.28515625" style="222" customWidth="1"/>
    <col min="1301" max="1310" width="17.28515625" style="222" customWidth="1"/>
    <col min="1311" max="1536" width="9.140625" style="222"/>
    <col min="1537" max="1537" width="11.85546875" style="222" customWidth="1"/>
    <col min="1538" max="1538" width="5.42578125" style="222" customWidth="1"/>
    <col min="1539" max="1539" width="6.85546875" style="222" customWidth="1"/>
    <col min="1540" max="1540" width="5.42578125" style="222" customWidth="1"/>
    <col min="1541" max="1541" width="9.42578125" style="222" customWidth="1"/>
    <col min="1542" max="1542" width="2.140625" style="222" customWidth="1"/>
    <col min="1543" max="1543" width="3.140625" style="222" customWidth="1"/>
    <col min="1544" max="1544" width="1.42578125" style="222" customWidth="1"/>
    <col min="1545" max="1548" width="17.28515625" style="222" customWidth="1"/>
    <col min="1549" max="1549" width="11.85546875" style="222" customWidth="1"/>
    <col min="1550" max="1550" width="5.42578125" style="222" customWidth="1"/>
    <col min="1551" max="1551" width="8.42578125" style="222" customWidth="1"/>
    <col min="1552" max="1552" width="0.140625" style="222" customWidth="1"/>
    <col min="1553" max="1553" width="8.5703125" style="222" customWidth="1"/>
    <col min="1554" max="1554" width="17.28515625" style="222" customWidth="1"/>
    <col min="1555" max="1555" width="13" style="222" customWidth="1"/>
    <col min="1556" max="1556" width="4.28515625" style="222" customWidth="1"/>
    <col min="1557" max="1566" width="17.28515625" style="222" customWidth="1"/>
    <col min="1567" max="1792" width="9.140625" style="222"/>
    <col min="1793" max="1793" width="11.85546875" style="222" customWidth="1"/>
    <col min="1794" max="1794" width="5.42578125" style="222" customWidth="1"/>
    <col min="1795" max="1795" width="6.85546875" style="222" customWidth="1"/>
    <col min="1796" max="1796" width="5.42578125" style="222" customWidth="1"/>
    <col min="1797" max="1797" width="9.42578125" style="222" customWidth="1"/>
    <col min="1798" max="1798" width="2.140625" style="222" customWidth="1"/>
    <col min="1799" max="1799" width="3.140625" style="222" customWidth="1"/>
    <col min="1800" max="1800" width="1.42578125" style="222" customWidth="1"/>
    <col min="1801" max="1804" width="17.28515625" style="222" customWidth="1"/>
    <col min="1805" max="1805" width="11.85546875" style="222" customWidth="1"/>
    <col min="1806" max="1806" width="5.42578125" style="222" customWidth="1"/>
    <col min="1807" max="1807" width="8.42578125" style="222" customWidth="1"/>
    <col min="1808" max="1808" width="0.140625" style="222" customWidth="1"/>
    <col min="1809" max="1809" width="8.5703125" style="222" customWidth="1"/>
    <col min="1810" max="1810" width="17.28515625" style="222" customWidth="1"/>
    <col min="1811" max="1811" width="13" style="222" customWidth="1"/>
    <col min="1812" max="1812" width="4.28515625" style="222" customWidth="1"/>
    <col min="1813" max="1822" width="17.28515625" style="222" customWidth="1"/>
    <col min="1823" max="2048" width="9.140625" style="222"/>
    <col min="2049" max="2049" width="11.85546875" style="222" customWidth="1"/>
    <col min="2050" max="2050" width="5.42578125" style="222" customWidth="1"/>
    <col min="2051" max="2051" width="6.85546875" style="222" customWidth="1"/>
    <col min="2052" max="2052" width="5.42578125" style="222" customWidth="1"/>
    <col min="2053" max="2053" width="9.42578125" style="222" customWidth="1"/>
    <col min="2054" max="2054" width="2.140625" style="222" customWidth="1"/>
    <col min="2055" max="2055" width="3.140625" style="222" customWidth="1"/>
    <col min="2056" max="2056" width="1.42578125" style="222" customWidth="1"/>
    <col min="2057" max="2060" width="17.28515625" style="222" customWidth="1"/>
    <col min="2061" max="2061" width="11.85546875" style="222" customWidth="1"/>
    <col min="2062" max="2062" width="5.42578125" style="222" customWidth="1"/>
    <col min="2063" max="2063" width="8.42578125" style="222" customWidth="1"/>
    <col min="2064" max="2064" width="0.140625" style="222" customWidth="1"/>
    <col min="2065" max="2065" width="8.5703125" style="222" customWidth="1"/>
    <col min="2066" max="2066" width="17.28515625" style="222" customWidth="1"/>
    <col min="2067" max="2067" width="13" style="222" customWidth="1"/>
    <col min="2068" max="2068" width="4.28515625" style="222" customWidth="1"/>
    <col min="2069" max="2078" width="17.28515625" style="222" customWidth="1"/>
    <col min="2079" max="2304" width="9.140625" style="222"/>
    <col min="2305" max="2305" width="11.85546875" style="222" customWidth="1"/>
    <col min="2306" max="2306" width="5.42578125" style="222" customWidth="1"/>
    <col min="2307" max="2307" width="6.85546875" style="222" customWidth="1"/>
    <col min="2308" max="2308" width="5.42578125" style="222" customWidth="1"/>
    <col min="2309" max="2309" width="9.42578125" style="222" customWidth="1"/>
    <col min="2310" max="2310" width="2.140625" style="222" customWidth="1"/>
    <col min="2311" max="2311" width="3.140625" style="222" customWidth="1"/>
    <col min="2312" max="2312" width="1.42578125" style="222" customWidth="1"/>
    <col min="2313" max="2316" width="17.28515625" style="222" customWidth="1"/>
    <col min="2317" max="2317" width="11.85546875" style="222" customWidth="1"/>
    <col min="2318" max="2318" width="5.42578125" style="222" customWidth="1"/>
    <col min="2319" max="2319" width="8.42578125" style="222" customWidth="1"/>
    <col min="2320" max="2320" width="0.140625" style="222" customWidth="1"/>
    <col min="2321" max="2321" width="8.5703125" style="222" customWidth="1"/>
    <col min="2322" max="2322" width="17.28515625" style="222" customWidth="1"/>
    <col min="2323" max="2323" width="13" style="222" customWidth="1"/>
    <col min="2324" max="2324" width="4.28515625" style="222" customWidth="1"/>
    <col min="2325" max="2334" width="17.28515625" style="222" customWidth="1"/>
    <col min="2335" max="2560" width="9.140625" style="222"/>
    <col min="2561" max="2561" width="11.85546875" style="222" customWidth="1"/>
    <col min="2562" max="2562" width="5.42578125" style="222" customWidth="1"/>
    <col min="2563" max="2563" width="6.85546875" style="222" customWidth="1"/>
    <col min="2564" max="2564" width="5.42578125" style="222" customWidth="1"/>
    <col min="2565" max="2565" width="9.42578125" style="222" customWidth="1"/>
    <col min="2566" max="2566" width="2.140625" style="222" customWidth="1"/>
    <col min="2567" max="2567" width="3.140625" style="222" customWidth="1"/>
    <col min="2568" max="2568" width="1.42578125" style="222" customWidth="1"/>
    <col min="2569" max="2572" width="17.28515625" style="222" customWidth="1"/>
    <col min="2573" max="2573" width="11.85546875" style="222" customWidth="1"/>
    <col min="2574" max="2574" width="5.42578125" style="222" customWidth="1"/>
    <col min="2575" max="2575" width="8.42578125" style="222" customWidth="1"/>
    <col min="2576" max="2576" width="0.140625" style="222" customWidth="1"/>
    <col min="2577" max="2577" width="8.5703125" style="222" customWidth="1"/>
    <col min="2578" max="2578" width="17.28515625" style="222" customWidth="1"/>
    <col min="2579" max="2579" width="13" style="222" customWidth="1"/>
    <col min="2580" max="2580" width="4.28515625" style="222" customWidth="1"/>
    <col min="2581" max="2590" width="17.28515625" style="222" customWidth="1"/>
    <col min="2591" max="2816" width="9.140625" style="222"/>
    <col min="2817" max="2817" width="11.85546875" style="222" customWidth="1"/>
    <col min="2818" max="2818" width="5.42578125" style="222" customWidth="1"/>
    <col min="2819" max="2819" width="6.85546875" style="222" customWidth="1"/>
    <col min="2820" max="2820" width="5.42578125" style="222" customWidth="1"/>
    <col min="2821" max="2821" width="9.42578125" style="222" customWidth="1"/>
    <col min="2822" max="2822" width="2.140625" style="222" customWidth="1"/>
    <col min="2823" max="2823" width="3.140625" style="222" customWidth="1"/>
    <col min="2824" max="2824" width="1.42578125" style="222" customWidth="1"/>
    <col min="2825" max="2828" width="17.28515625" style="222" customWidth="1"/>
    <col min="2829" max="2829" width="11.85546875" style="222" customWidth="1"/>
    <col min="2830" max="2830" width="5.42578125" style="222" customWidth="1"/>
    <col min="2831" max="2831" width="8.42578125" style="222" customWidth="1"/>
    <col min="2832" max="2832" width="0.140625" style="222" customWidth="1"/>
    <col min="2833" max="2833" width="8.5703125" style="222" customWidth="1"/>
    <col min="2834" max="2834" width="17.28515625" style="222" customWidth="1"/>
    <col min="2835" max="2835" width="13" style="222" customWidth="1"/>
    <col min="2836" max="2836" width="4.28515625" style="222" customWidth="1"/>
    <col min="2837" max="2846" width="17.28515625" style="222" customWidth="1"/>
    <col min="2847" max="3072" width="9.140625" style="222"/>
    <col min="3073" max="3073" width="11.85546875" style="222" customWidth="1"/>
    <col min="3074" max="3074" width="5.42578125" style="222" customWidth="1"/>
    <col min="3075" max="3075" width="6.85546875" style="222" customWidth="1"/>
    <col min="3076" max="3076" width="5.42578125" style="222" customWidth="1"/>
    <col min="3077" max="3077" width="9.42578125" style="222" customWidth="1"/>
    <col min="3078" max="3078" width="2.140625" style="222" customWidth="1"/>
    <col min="3079" max="3079" width="3.140625" style="222" customWidth="1"/>
    <col min="3080" max="3080" width="1.42578125" style="222" customWidth="1"/>
    <col min="3081" max="3084" width="17.28515625" style="222" customWidth="1"/>
    <col min="3085" max="3085" width="11.85546875" style="222" customWidth="1"/>
    <col min="3086" max="3086" width="5.42578125" style="222" customWidth="1"/>
    <col min="3087" max="3087" width="8.42578125" style="222" customWidth="1"/>
    <col min="3088" max="3088" width="0.140625" style="222" customWidth="1"/>
    <col min="3089" max="3089" width="8.5703125" style="222" customWidth="1"/>
    <col min="3090" max="3090" width="17.28515625" style="222" customWidth="1"/>
    <col min="3091" max="3091" width="13" style="222" customWidth="1"/>
    <col min="3092" max="3092" width="4.28515625" style="222" customWidth="1"/>
    <col min="3093" max="3102" width="17.28515625" style="222" customWidth="1"/>
    <col min="3103" max="3328" width="9.140625" style="222"/>
    <col min="3329" max="3329" width="11.85546875" style="222" customWidth="1"/>
    <col min="3330" max="3330" width="5.42578125" style="222" customWidth="1"/>
    <col min="3331" max="3331" width="6.85546875" style="222" customWidth="1"/>
    <col min="3332" max="3332" width="5.42578125" style="222" customWidth="1"/>
    <col min="3333" max="3333" width="9.42578125" style="222" customWidth="1"/>
    <col min="3334" max="3334" width="2.140625" style="222" customWidth="1"/>
    <col min="3335" max="3335" width="3.140625" style="222" customWidth="1"/>
    <col min="3336" max="3336" width="1.42578125" style="222" customWidth="1"/>
    <col min="3337" max="3340" width="17.28515625" style="222" customWidth="1"/>
    <col min="3341" max="3341" width="11.85546875" style="222" customWidth="1"/>
    <col min="3342" max="3342" width="5.42578125" style="222" customWidth="1"/>
    <col min="3343" max="3343" width="8.42578125" style="222" customWidth="1"/>
    <col min="3344" max="3344" width="0.140625" style="222" customWidth="1"/>
    <col min="3345" max="3345" width="8.5703125" style="222" customWidth="1"/>
    <col min="3346" max="3346" width="17.28515625" style="222" customWidth="1"/>
    <col min="3347" max="3347" width="13" style="222" customWidth="1"/>
    <col min="3348" max="3348" width="4.28515625" style="222" customWidth="1"/>
    <col min="3349" max="3358" width="17.28515625" style="222" customWidth="1"/>
    <col min="3359" max="3584" width="9.140625" style="222"/>
    <col min="3585" max="3585" width="11.85546875" style="222" customWidth="1"/>
    <col min="3586" max="3586" width="5.42578125" style="222" customWidth="1"/>
    <col min="3587" max="3587" width="6.85546875" style="222" customWidth="1"/>
    <col min="3588" max="3588" width="5.42578125" style="222" customWidth="1"/>
    <col min="3589" max="3589" width="9.42578125" style="222" customWidth="1"/>
    <col min="3590" max="3590" width="2.140625" style="222" customWidth="1"/>
    <col min="3591" max="3591" width="3.140625" style="222" customWidth="1"/>
    <col min="3592" max="3592" width="1.42578125" style="222" customWidth="1"/>
    <col min="3593" max="3596" width="17.28515625" style="222" customWidth="1"/>
    <col min="3597" max="3597" width="11.85546875" style="222" customWidth="1"/>
    <col min="3598" max="3598" width="5.42578125" style="222" customWidth="1"/>
    <col min="3599" max="3599" width="8.42578125" style="222" customWidth="1"/>
    <col min="3600" max="3600" width="0.140625" style="222" customWidth="1"/>
    <col min="3601" max="3601" width="8.5703125" style="222" customWidth="1"/>
    <col min="3602" max="3602" width="17.28515625" style="222" customWidth="1"/>
    <col min="3603" max="3603" width="13" style="222" customWidth="1"/>
    <col min="3604" max="3604" width="4.28515625" style="222" customWidth="1"/>
    <col min="3605" max="3614" width="17.28515625" style="222" customWidth="1"/>
    <col min="3615" max="3840" width="9.140625" style="222"/>
    <col min="3841" max="3841" width="11.85546875" style="222" customWidth="1"/>
    <col min="3842" max="3842" width="5.42578125" style="222" customWidth="1"/>
    <col min="3843" max="3843" width="6.85546875" style="222" customWidth="1"/>
    <col min="3844" max="3844" width="5.42578125" style="222" customWidth="1"/>
    <col min="3845" max="3845" width="9.42578125" style="222" customWidth="1"/>
    <col min="3846" max="3846" width="2.140625" style="222" customWidth="1"/>
    <col min="3847" max="3847" width="3.140625" style="222" customWidth="1"/>
    <col min="3848" max="3848" width="1.42578125" style="222" customWidth="1"/>
    <col min="3849" max="3852" width="17.28515625" style="222" customWidth="1"/>
    <col min="3853" max="3853" width="11.85546875" style="222" customWidth="1"/>
    <col min="3854" max="3854" width="5.42578125" style="222" customWidth="1"/>
    <col min="3855" max="3855" width="8.42578125" style="222" customWidth="1"/>
    <col min="3856" max="3856" width="0.140625" style="222" customWidth="1"/>
    <col min="3857" max="3857" width="8.5703125" style="222" customWidth="1"/>
    <col min="3858" max="3858" width="17.28515625" style="222" customWidth="1"/>
    <col min="3859" max="3859" width="13" style="222" customWidth="1"/>
    <col min="3860" max="3860" width="4.28515625" style="222" customWidth="1"/>
    <col min="3861" max="3870" width="17.28515625" style="222" customWidth="1"/>
    <col min="3871" max="4096" width="9.140625" style="222"/>
    <col min="4097" max="4097" width="11.85546875" style="222" customWidth="1"/>
    <col min="4098" max="4098" width="5.42578125" style="222" customWidth="1"/>
    <col min="4099" max="4099" width="6.85546875" style="222" customWidth="1"/>
    <col min="4100" max="4100" width="5.42578125" style="222" customWidth="1"/>
    <col min="4101" max="4101" width="9.42578125" style="222" customWidth="1"/>
    <col min="4102" max="4102" width="2.140625" style="222" customWidth="1"/>
    <col min="4103" max="4103" width="3.140625" style="222" customWidth="1"/>
    <col min="4104" max="4104" width="1.42578125" style="222" customWidth="1"/>
    <col min="4105" max="4108" width="17.28515625" style="222" customWidth="1"/>
    <col min="4109" max="4109" width="11.85546875" style="222" customWidth="1"/>
    <col min="4110" max="4110" width="5.42578125" style="222" customWidth="1"/>
    <col min="4111" max="4111" width="8.42578125" style="222" customWidth="1"/>
    <col min="4112" max="4112" width="0.140625" style="222" customWidth="1"/>
    <col min="4113" max="4113" width="8.5703125" style="222" customWidth="1"/>
    <col min="4114" max="4114" width="17.28515625" style="222" customWidth="1"/>
    <col min="4115" max="4115" width="13" style="222" customWidth="1"/>
    <col min="4116" max="4116" width="4.28515625" style="222" customWidth="1"/>
    <col min="4117" max="4126" width="17.28515625" style="222" customWidth="1"/>
    <col min="4127" max="4352" width="9.140625" style="222"/>
    <col min="4353" max="4353" width="11.85546875" style="222" customWidth="1"/>
    <col min="4354" max="4354" width="5.42578125" style="222" customWidth="1"/>
    <col min="4355" max="4355" width="6.85546875" style="222" customWidth="1"/>
    <col min="4356" max="4356" width="5.42578125" style="222" customWidth="1"/>
    <col min="4357" max="4357" width="9.42578125" style="222" customWidth="1"/>
    <col min="4358" max="4358" width="2.140625" style="222" customWidth="1"/>
    <col min="4359" max="4359" width="3.140625" style="222" customWidth="1"/>
    <col min="4360" max="4360" width="1.42578125" style="222" customWidth="1"/>
    <col min="4361" max="4364" width="17.28515625" style="222" customWidth="1"/>
    <col min="4365" max="4365" width="11.85546875" style="222" customWidth="1"/>
    <col min="4366" max="4366" width="5.42578125" style="222" customWidth="1"/>
    <col min="4367" max="4367" width="8.42578125" style="222" customWidth="1"/>
    <col min="4368" max="4368" width="0.140625" style="222" customWidth="1"/>
    <col min="4369" max="4369" width="8.5703125" style="222" customWidth="1"/>
    <col min="4370" max="4370" width="17.28515625" style="222" customWidth="1"/>
    <col min="4371" max="4371" width="13" style="222" customWidth="1"/>
    <col min="4372" max="4372" width="4.28515625" style="222" customWidth="1"/>
    <col min="4373" max="4382" width="17.28515625" style="222" customWidth="1"/>
    <col min="4383" max="4608" width="9.140625" style="222"/>
    <col min="4609" max="4609" width="11.85546875" style="222" customWidth="1"/>
    <col min="4610" max="4610" width="5.42578125" style="222" customWidth="1"/>
    <col min="4611" max="4611" width="6.85546875" style="222" customWidth="1"/>
    <col min="4612" max="4612" width="5.42578125" style="222" customWidth="1"/>
    <col min="4613" max="4613" width="9.42578125" style="222" customWidth="1"/>
    <col min="4614" max="4614" width="2.140625" style="222" customWidth="1"/>
    <col min="4615" max="4615" width="3.140625" style="222" customWidth="1"/>
    <col min="4616" max="4616" width="1.42578125" style="222" customWidth="1"/>
    <col min="4617" max="4620" width="17.28515625" style="222" customWidth="1"/>
    <col min="4621" max="4621" width="11.85546875" style="222" customWidth="1"/>
    <col min="4622" max="4622" width="5.42578125" style="222" customWidth="1"/>
    <col min="4623" max="4623" width="8.42578125" style="222" customWidth="1"/>
    <col min="4624" max="4624" width="0.140625" style="222" customWidth="1"/>
    <col min="4625" max="4625" width="8.5703125" style="222" customWidth="1"/>
    <col min="4626" max="4626" width="17.28515625" style="222" customWidth="1"/>
    <col min="4627" max="4627" width="13" style="222" customWidth="1"/>
    <col min="4628" max="4628" width="4.28515625" style="222" customWidth="1"/>
    <col min="4629" max="4638" width="17.28515625" style="222" customWidth="1"/>
    <col min="4639" max="4864" width="9.140625" style="222"/>
    <col min="4865" max="4865" width="11.85546875" style="222" customWidth="1"/>
    <col min="4866" max="4866" width="5.42578125" style="222" customWidth="1"/>
    <col min="4867" max="4867" width="6.85546875" style="222" customWidth="1"/>
    <col min="4868" max="4868" width="5.42578125" style="222" customWidth="1"/>
    <col min="4869" max="4869" width="9.42578125" style="222" customWidth="1"/>
    <col min="4870" max="4870" width="2.140625" style="222" customWidth="1"/>
    <col min="4871" max="4871" width="3.140625" style="222" customWidth="1"/>
    <col min="4872" max="4872" width="1.42578125" style="222" customWidth="1"/>
    <col min="4873" max="4876" width="17.28515625" style="222" customWidth="1"/>
    <col min="4877" max="4877" width="11.85546875" style="222" customWidth="1"/>
    <col min="4878" max="4878" width="5.42578125" style="222" customWidth="1"/>
    <col min="4879" max="4879" width="8.42578125" style="222" customWidth="1"/>
    <col min="4880" max="4880" width="0.140625" style="222" customWidth="1"/>
    <col min="4881" max="4881" width="8.5703125" style="222" customWidth="1"/>
    <col min="4882" max="4882" width="17.28515625" style="222" customWidth="1"/>
    <col min="4883" max="4883" width="13" style="222" customWidth="1"/>
    <col min="4884" max="4884" width="4.28515625" style="222" customWidth="1"/>
    <col min="4885" max="4894" width="17.28515625" style="222" customWidth="1"/>
    <col min="4895" max="5120" width="9.140625" style="222"/>
    <col min="5121" max="5121" width="11.85546875" style="222" customWidth="1"/>
    <col min="5122" max="5122" width="5.42578125" style="222" customWidth="1"/>
    <col min="5123" max="5123" width="6.85546875" style="222" customWidth="1"/>
    <col min="5124" max="5124" width="5.42578125" style="222" customWidth="1"/>
    <col min="5125" max="5125" width="9.42578125" style="222" customWidth="1"/>
    <col min="5126" max="5126" width="2.140625" style="222" customWidth="1"/>
    <col min="5127" max="5127" width="3.140625" style="222" customWidth="1"/>
    <col min="5128" max="5128" width="1.42578125" style="222" customWidth="1"/>
    <col min="5129" max="5132" width="17.28515625" style="222" customWidth="1"/>
    <col min="5133" max="5133" width="11.85546875" style="222" customWidth="1"/>
    <col min="5134" max="5134" width="5.42578125" style="222" customWidth="1"/>
    <col min="5135" max="5135" width="8.42578125" style="222" customWidth="1"/>
    <col min="5136" max="5136" width="0.140625" style="222" customWidth="1"/>
    <col min="5137" max="5137" width="8.5703125" style="222" customWidth="1"/>
    <col min="5138" max="5138" width="17.28515625" style="222" customWidth="1"/>
    <col min="5139" max="5139" width="13" style="222" customWidth="1"/>
    <col min="5140" max="5140" width="4.28515625" style="222" customWidth="1"/>
    <col min="5141" max="5150" width="17.28515625" style="222" customWidth="1"/>
    <col min="5151" max="5376" width="9.140625" style="222"/>
    <col min="5377" max="5377" width="11.85546875" style="222" customWidth="1"/>
    <col min="5378" max="5378" width="5.42578125" style="222" customWidth="1"/>
    <col min="5379" max="5379" width="6.85546875" style="222" customWidth="1"/>
    <col min="5380" max="5380" width="5.42578125" style="222" customWidth="1"/>
    <col min="5381" max="5381" width="9.42578125" style="222" customWidth="1"/>
    <col min="5382" max="5382" width="2.140625" style="222" customWidth="1"/>
    <col min="5383" max="5383" width="3.140625" style="222" customWidth="1"/>
    <col min="5384" max="5384" width="1.42578125" style="222" customWidth="1"/>
    <col min="5385" max="5388" width="17.28515625" style="222" customWidth="1"/>
    <col min="5389" max="5389" width="11.85546875" style="222" customWidth="1"/>
    <col min="5390" max="5390" width="5.42578125" style="222" customWidth="1"/>
    <col min="5391" max="5391" width="8.42578125" style="222" customWidth="1"/>
    <col min="5392" max="5392" width="0.140625" style="222" customWidth="1"/>
    <col min="5393" max="5393" width="8.5703125" style="222" customWidth="1"/>
    <col min="5394" max="5394" width="17.28515625" style="222" customWidth="1"/>
    <col min="5395" max="5395" width="13" style="222" customWidth="1"/>
    <col min="5396" max="5396" width="4.28515625" style="222" customWidth="1"/>
    <col min="5397" max="5406" width="17.28515625" style="222" customWidth="1"/>
    <col min="5407" max="5632" width="9.140625" style="222"/>
    <col min="5633" max="5633" width="11.85546875" style="222" customWidth="1"/>
    <col min="5634" max="5634" width="5.42578125" style="222" customWidth="1"/>
    <col min="5635" max="5635" width="6.85546875" style="222" customWidth="1"/>
    <col min="5636" max="5636" width="5.42578125" style="222" customWidth="1"/>
    <col min="5637" max="5637" width="9.42578125" style="222" customWidth="1"/>
    <col min="5638" max="5638" width="2.140625" style="222" customWidth="1"/>
    <col min="5639" max="5639" width="3.140625" style="222" customWidth="1"/>
    <col min="5640" max="5640" width="1.42578125" style="222" customWidth="1"/>
    <col min="5641" max="5644" width="17.28515625" style="222" customWidth="1"/>
    <col min="5645" max="5645" width="11.85546875" style="222" customWidth="1"/>
    <col min="5646" max="5646" width="5.42578125" style="222" customWidth="1"/>
    <col min="5647" max="5647" width="8.42578125" style="222" customWidth="1"/>
    <col min="5648" max="5648" width="0.140625" style="222" customWidth="1"/>
    <col min="5649" max="5649" width="8.5703125" style="222" customWidth="1"/>
    <col min="5650" max="5650" width="17.28515625" style="222" customWidth="1"/>
    <col min="5651" max="5651" width="13" style="222" customWidth="1"/>
    <col min="5652" max="5652" width="4.28515625" style="222" customWidth="1"/>
    <col min="5653" max="5662" width="17.28515625" style="222" customWidth="1"/>
    <col min="5663" max="5888" width="9.140625" style="222"/>
    <col min="5889" max="5889" width="11.85546875" style="222" customWidth="1"/>
    <col min="5890" max="5890" width="5.42578125" style="222" customWidth="1"/>
    <col min="5891" max="5891" width="6.85546875" style="222" customWidth="1"/>
    <col min="5892" max="5892" width="5.42578125" style="222" customWidth="1"/>
    <col min="5893" max="5893" width="9.42578125" style="222" customWidth="1"/>
    <col min="5894" max="5894" width="2.140625" style="222" customWidth="1"/>
    <col min="5895" max="5895" width="3.140625" style="222" customWidth="1"/>
    <col min="5896" max="5896" width="1.42578125" style="222" customWidth="1"/>
    <col min="5897" max="5900" width="17.28515625" style="222" customWidth="1"/>
    <col min="5901" max="5901" width="11.85546875" style="222" customWidth="1"/>
    <col min="5902" max="5902" width="5.42578125" style="222" customWidth="1"/>
    <col min="5903" max="5903" width="8.42578125" style="222" customWidth="1"/>
    <col min="5904" max="5904" width="0.140625" style="222" customWidth="1"/>
    <col min="5905" max="5905" width="8.5703125" style="222" customWidth="1"/>
    <col min="5906" max="5906" width="17.28515625" style="222" customWidth="1"/>
    <col min="5907" max="5907" width="13" style="222" customWidth="1"/>
    <col min="5908" max="5908" width="4.28515625" style="222" customWidth="1"/>
    <col min="5909" max="5918" width="17.28515625" style="222" customWidth="1"/>
    <col min="5919" max="6144" width="9.140625" style="222"/>
    <col min="6145" max="6145" width="11.85546875" style="222" customWidth="1"/>
    <col min="6146" max="6146" width="5.42578125" style="222" customWidth="1"/>
    <col min="6147" max="6147" width="6.85546875" style="222" customWidth="1"/>
    <col min="6148" max="6148" width="5.42578125" style="222" customWidth="1"/>
    <col min="6149" max="6149" width="9.42578125" style="222" customWidth="1"/>
    <col min="6150" max="6150" width="2.140625" style="222" customWidth="1"/>
    <col min="6151" max="6151" width="3.140625" style="222" customWidth="1"/>
    <col min="6152" max="6152" width="1.42578125" style="222" customWidth="1"/>
    <col min="6153" max="6156" width="17.28515625" style="222" customWidth="1"/>
    <col min="6157" max="6157" width="11.85546875" style="222" customWidth="1"/>
    <col min="6158" max="6158" width="5.42578125" style="222" customWidth="1"/>
    <col min="6159" max="6159" width="8.42578125" style="222" customWidth="1"/>
    <col min="6160" max="6160" width="0.140625" style="222" customWidth="1"/>
    <col min="6161" max="6161" width="8.5703125" style="222" customWidth="1"/>
    <col min="6162" max="6162" width="17.28515625" style="222" customWidth="1"/>
    <col min="6163" max="6163" width="13" style="222" customWidth="1"/>
    <col min="6164" max="6164" width="4.28515625" style="222" customWidth="1"/>
    <col min="6165" max="6174" width="17.28515625" style="222" customWidth="1"/>
    <col min="6175" max="6400" width="9.140625" style="222"/>
    <col min="6401" max="6401" width="11.85546875" style="222" customWidth="1"/>
    <col min="6402" max="6402" width="5.42578125" style="222" customWidth="1"/>
    <col min="6403" max="6403" width="6.85546875" style="222" customWidth="1"/>
    <col min="6404" max="6404" width="5.42578125" style="222" customWidth="1"/>
    <col min="6405" max="6405" width="9.42578125" style="222" customWidth="1"/>
    <col min="6406" max="6406" width="2.140625" style="222" customWidth="1"/>
    <col min="6407" max="6407" width="3.140625" style="222" customWidth="1"/>
    <col min="6408" max="6408" width="1.42578125" style="222" customWidth="1"/>
    <col min="6409" max="6412" width="17.28515625" style="222" customWidth="1"/>
    <col min="6413" max="6413" width="11.85546875" style="222" customWidth="1"/>
    <col min="6414" max="6414" width="5.42578125" style="222" customWidth="1"/>
    <col min="6415" max="6415" width="8.42578125" style="222" customWidth="1"/>
    <col min="6416" max="6416" width="0.140625" style="222" customWidth="1"/>
    <col min="6417" max="6417" width="8.5703125" style="222" customWidth="1"/>
    <col min="6418" max="6418" width="17.28515625" style="222" customWidth="1"/>
    <col min="6419" max="6419" width="13" style="222" customWidth="1"/>
    <col min="6420" max="6420" width="4.28515625" style="222" customWidth="1"/>
    <col min="6421" max="6430" width="17.28515625" style="222" customWidth="1"/>
    <col min="6431" max="6656" width="9.140625" style="222"/>
    <col min="6657" max="6657" width="11.85546875" style="222" customWidth="1"/>
    <col min="6658" max="6658" width="5.42578125" style="222" customWidth="1"/>
    <col min="6659" max="6659" width="6.85546875" style="222" customWidth="1"/>
    <col min="6660" max="6660" width="5.42578125" style="222" customWidth="1"/>
    <col min="6661" max="6661" width="9.42578125" style="222" customWidth="1"/>
    <col min="6662" max="6662" width="2.140625" style="222" customWidth="1"/>
    <col min="6663" max="6663" width="3.140625" style="222" customWidth="1"/>
    <col min="6664" max="6664" width="1.42578125" style="222" customWidth="1"/>
    <col min="6665" max="6668" width="17.28515625" style="222" customWidth="1"/>
    <col min="6669" max="6669" width="11.85546875" style="222" customWidth="1"/>
    <col min="6670" max="6670" width="5.42578125" style="222" customWidth="1"/>
    <col min="6671" max="6671" width="8.42578125" style="222" customWidth="1"/>
    <col min="6672" max="6672" width="0.140625" style="222" customWidth="1"/>
    <col min="6673" max="6673" width="8.5703125" style="222" customWidth="1"/>
    <col min="6674" max="6674" width="17.28515625" style="222" customWidth="1"/>
    <col min="6675" max="6675" width="13" style="222" customWidth="1"/>
    <col min="6676" max="6676" width="4.28515625" style="222" customWidth="1"/>
    <col min="6677" max="6686" width="17.28515625" style="222" customWidth="1"/>
    <col min="6687" max="6912" width="9.140625" style="222"/>
    <col min="6913" max="6913" width="11.85546875" style="222" customWidth="1"/>
    <col min="6914" max="6914" width="5.42578125" style="222" customWidth="1"/>
    <col min="6915" max="6915" width="6.85546875" style="222" customWidth="1"/>
    <col min="6916" max="6916" width="5.42578125" style="222" customWidth="1"/>
    <col min="6917" max="6917" width="9.42578125" style="222" customWidth="1"/>
    <col min="6918" max="6918" width="2.140625" style="222" customWidth="1"/>
    <col min="6919" max="6919" width="3.140625" style="222" customWidth="1"/>
    <col min="6920" max="6920" width="1.42578125" style="222" customWidth="1"/>
    <col min="6921" max="6924" width="17.28515625" style="222" customWidth="1"/>
    <col min="6925" max="6925" width="11.85546875" style="222" customWidth="1"/>
    <col min="6926" max="6926" width="5.42578125" style="222" customWidth="1"/>
    <col min="6927" max="6927" width="8.42578125" style="222" customWidth="1"/>
    <col min="6928" max="6928" width="0.140625" style="222" customWidth="1"/>
    <col min="6929" max="6929" width="8.5703125" style="222" customWidth="1"/>
    <col min="6930" max="6930" width="17.28515625" style="222" customWidth="1"/>
    <col min="6931" max="6931" width="13" style="222" customWidth="1"/>
    <col min="6932" max="6932" width="4.28515625" style="222" customWidth="1"/>
    <col min="6933" max="6942" width="17.28515625" style="222" customWidth="1"/>
    <col min="6943" max="7168" width="9.140625" style="222"/>
    <col min="7169" max="7169" width="11.85546875" style="222" customWidth="1"/>
    <col min="7170" max="7170" width="5.42578125" style="222" customWidth="1"/>
    <col min="7171" max="7171" width="6.85546875" style="222" customWidth="1"/>
    <col min="7172" max="7172" width="5.42578125" style="222" customWidth="1"/>
    <col min="7173" max="7173" width="9.42578125" style="222" customWidth="1"/>
    <col min="7174" max="7174" width="2.140625" style="222" customWidth="1"/>
    <col min="7175" max="7175" width="3.140625" style="222" customWidth="1"/>
    <col min="7176" max="7176" width="1.42578125" style="222" customWidth="1"/>
    <col min="7177" max="7180" width="17.28515625" style="222" customWidth="1"/>
    <col min="7181" max="7181" width="11.85546875" style="222" customWidth="1"/>
    <col min="7182" max="7182" width="5.42578125" style="222" customWidth="1"/>
    <col min="7183" max="7183" width="8.42578125" style="222" customWidth="1"/>
    <col min="7184" max="7184" width="0.140625" style="222" customWidth="1"/>
    <col min="7185" max="7185" width="8.5703125" style="222" customWidth="1"/>
    <col min="7186" max="7186" width="17.28515625" style="222" customWidth="1"/>
    <col min="7187" max="7187" width="13" style="222" customWidth="1"/>
    <col min="7188" max="7188" width="4.28515625" style="222" customWidth="1"/>
    <col min="7189" max="7198" width="17.28515625" style="222" customWidth="1"/>
    <col min="7199" max="7424" width="9.140625" style="222"/>
    <col min="7425" max="7425" width="11.85546875" style="222" customWidth="1"/>
    <col min="7426" max="7426" width="5.42578125" style="222" customWidth="1"/>
    <col min="7427" max="7427" width="6.85546875" style="222" customWidth="1"/>
    <col min="7428" max="7428" width="5.42578125" style="222" customWidth="1"/>
    <col min="7429" max="7429" width="9.42578125" style="222" customWidth="1"/>
    <col min="7430" max="7430" width="2.140625" style="222" customWidth="1"/>
    <col min="7431" max="7431" width="3.140625" style="222" customWidth="1"/>
    <col min="7432" max="7432" width="1.42578125" style="222" customWidth="1"/>
    <col min="7433" max="7436" width="17.28515625" style="222" customWidth="1"/>
    <col min="7437" max="7437" width="11.85546875" style="222" customWidth="1"/>
    <col min="7438" max="7438" width="5.42578125" style="222" customWidth="1"/>
    <col min="7439" max="7439" width="8.42578125" style="222" customWidth="1"/>
    <col min="7440" max="7440" width="0.140625" style="222" customWidth="1"/>
    <col min="7441" max="7441" width="8.5703125" style="222" customWidth="1"/>
    <col min="7442" max="7442" width="17.28515625" style="222" customWidth="1"/>
    <col min="7443" max="7443" width="13" style="222" customWidth="1"/>
    <col min="7444" max="7444" width="4.28515625" style="222" customWidth="1"/>
    <col min="7445" max="7454" width="17.28515625" style="222" customWidth="1"/>
    <col min="7455" max="7680" width="9.140625" style="222"/>
    <col min="7681" max="7681" width="11.85546875" style="222" customWidth="1"/>
    <col min="7682" max="7682" width="5.42578125" style="222" customWidth="1"/>
    <col min="7683" max="7683" width="6.85546875" style="222" customWidth="1"/>
    <col min="7684" max="7684" width="5.42578125" style="222" customWidth="1"/>
    <col min="7685" max="7685" width="9.42578125" style="222" customWidth="1"/>
    <col min="7686" max="7686" width="2.140625" style="222" customWidth="1"/>
    <col min="7687" max="7687" width="3.140625" style="222" customWidth="1"/>
    <col min="7688" max="7688" width="1.42578125" style="222" customWidth="1"/>
    <col min="7689" max="7692" width="17.28515625" style="222" customWidth="1"/>
    <col min="7693" max="7693" width="11.85546875" style="222" customWidth="1"/>
    <col min="7694" max="7694" width="5.42578125" style="222" customWidth="1"/>
    <col min="7695" max="7695" width="8.42578125" style="222" customWidth="1"/>
    <col min="7696" max="7696" width="0.140625" style="222" customWidth="1"/>
    <col min="7697" max="7697" width="8.5703125" style="222" customWidth="1"/>
    <col min="7698" max="7698" width="17.28515625" style="222" customWidth="1"/>
    <col min="7699" max="7699" width="13" style="222" customWidth="1"/>
    <col min="7700" max="7700" width="4.28515625" style="222" customWidth="1"/>
    <col min="7701" max="7710" width="17.28515625" style="222" customWidth="1"/>
    <col min="7711" max="7936" width="9.140625" style="222"/>
    <col min="7937" max="7937" width="11.85546875" style="222" customWidth="1"/>
    <col min="7938" max="7938" width="5.42578125" style="222" customWidth="1"/>
    <col min="7939" max="7939" width="6.85546875" style="222" customWidth="1"/>
    <col min="7940" max="7940" width="5.42578125" style="222" customWidth="1"/>
    <col min="7941" max="7941" width="9.42578125" style="222" customWidth="1"/>
    <col min="7942" max="7942" width="2.140625" style="222" customWidth="1"/>
    <col min="7943" max="7943" width="3.140625" style="222" customWidth="1"/>
    <col min="7944" max="7944" width="1.42578125" style="222" customWidth="1"/>
    <col min="7945" max="7948" width="17.28515625" style="222" customWidth="1"/>
    <col min="7949" max="7949" width="11.85546875" style="222" customWidth="1"/>
    <col min="7950" max="7950" width="5.42578125" style="222" customWidth="1"/>
    <col min="7951" max="7951" width="8.42578125" style="222" customWidth="1"/>
    <col min="7952" max="7952" width="0.140625" style="222" customWidth="1"/>
    <col min="7953" max="7953" width="8.5703125" style="222" customWidth="1"/>
    <col min="7954" max="7954" width="17.28515625" style="222" customWidth="1"/>
    <col min="7955" max="7955" width="13" style="222" customWidth="1"/>
    <col min="7956" max="7956" width="4.28515625" style="222" customWidth="1"/>
    <col min="7957" max="7966" width="17.28515625" style="222" customWidth="1"/>
    <col min="7967" max="8192" width="9.140625" style="222"/>
    <col min="8193" max="8193" width="11.85546875" style="222" customWidth="1"/>
    <col min="8194" max="8194" width="5.42578125" style="222" customWidth="1"/>
    <col min="8195" max="8195" width="6.85546875" style="222" customWidth="1"/>
    <col min="8196" max="8196" width="5.42578125" style="222" customWidth="1"/>
    <col min="8197" max="8197" width="9.42578125" style="222" customWidth="1"/>
    <col min="8198" max="8198" width="2.140625" style="222" customWidth="1"/>
    <col min="8199" max="8199" width="3.140625" style="222" customWidth="1"/>
    <col min="8200" max="8200" width="1.42578125" style="222" customWidth="1"/>
    <col min="8201" max="8204" width="17.28515625" style="222" customWidth="1"/>
    <col min="8205" max="8205" width="11.85546875" style="222" customWidth="1"/>
    <col min="8206" max="8206" width="5.42578125" style="222" customWidth="1"/>
    <col min="8207" max="8207" width="8.42578125" style="222" customWidth="1"/>
    <col min="8208" max="8208" width="0.140625" style="222" customWidth="1"/>
    <col min="8209" max="8209" width="8.5703125" style="222" customWidth="1"/>
    <col min="8210" max="8210" width="17.28515625" style="222" customWidth="1"/>
    <col min="8211" max="8211" width="13" style="222" customWidth="1"/>
    <col min="8212" max="8212" width="4.28515625" style="222" customWidth="1"/>
    <col min="8213" max="8222" width="17.28515625" style="222" customWidth="1"/>
    <col min="8223" max="8448" width="9.140625" style="222"/>
    <col min="8449" max="8449" width="11.85546875" style="222" customWidth="1"/>
    <col min="8450" max="8450" width="5.42578125" style="222" customWidth="1"/>
    <col min="8451" max="8451" width="6.85546875" style="222" customWidth="1"/>
    <col min="8452" max="8452" width="5.42578125" style="222" customWidth="1"/>
    <col min="8453" max="8453" width="9.42578125" style="222" customWidth="1"/>
    <col min="8454" max="8454" width="2.140625" style="222" customWidth="1"/>
    <col min="8455" max="8455" width="3.140625" style="222" customWidth="1"/>
    <col min="8456" max="8456" width="1.42578125" style="222" customWidth="1"/>
    <col min="8457" max="8460" width="17.28515625" style="222" customWidth="1"/>
    <col min="8461" max="8461" width="11.85546875" style="222" customWidth="1"/>
    <col min="8462" max="8462" width="5.42578125" style="222" customWidth="1"/>
    <col min="8463" max="8463" width="8.42578125" style="222" customWidth="1"/>
    <col min="8464" max="8464" width="0.140625" style="222" customWidth="1"/>
    <col min="8465" max="8465" width="8.5703125" style="222" customWidth="1"/>
    <col min="8466" max="8466" width="17.28515625" style="222" customWidth="1"/>
    <col min="8467" max="8467" width="13" style="222" customWidth="1"/>
    <col min="8468" max="8468" width="4.28515625" style="222" customWidth="1"/>
    <col min="8469" max="8478" width="17.28515625" style="222" customWidth="1"/>
    <col min="8479" max="8704" width="9.140625" style="222"/>
    <col min="8705" max="8705" width="11.85546875" style="222" customWidth="1"/>
    <col min="8706" max="8706" width="5.42578125" style="222" customWidth="1"/>
    <col min="8707" max="8707" width="6.85546875" style="222" customWidth="1"/>
    <col min="8708" max="8708" width="5.42578125" style="222" customWidth="1"/>
    <col min="8709" max="8709" width="9.42578125" style="222" customWidth="1"/>
    <col min="8710" max="8710" width="2.140625" style="222" customWidth="1"/>
    <col min="8711" max="8711" width="3.140625" style="222" customWidth="1"/>
    <col min="8712" max="8712" width="1.42578125" style="222" customWidth="1"/>
    <col min="8713" max="8716" width="17.28515625" style="222" customWidth="1"/>
    <col min="8717" max="8717" width="11.85546875" style="222" customWidth="1"/>
    <col min="8718" max="8718" width="5.42578125" style="222" customWidth="1"/>
    <col min="8719" max="8719" width="8.42578125" style="222" customWidth="1"/>
    <col min="8720" max="8720" width="0.140625" style="222" customWidth="1"/>
    <col min="8721" max="8721" width="8.5703125" style="222" customWidth="1"/>
    <col min="8722" max="8722" width="17.28515625" style="222" customWidth="1"/>
    <col min="8723" max="8723" width="13" style="222" customWidth="1"/>
    <col min="8724" max="8724" width="4.28515625" style="222" customWidth="1"/>
    <col min="8725" max="8734" width="17.28515625" style="222" customWidth="1"/>
    <col min="8735" max="8960" width="9.140625" style="222"/>
    <col min="8961" max="8961" width="11.85546875" style="222" customWidth="1"/>
    <col min="8962" max="8962" width="5.42578125" style="222" customWidth="1"/>
    <col min="8963" max="8963" width="6.85546875" style="222" customWidth="1"/>
    <col min="8964" max="8964" width="5.42578125" style="222" customWidth="1"/>
    <col min="8965" max="8965" width="9.42578125" style="222" customWidth="1"/>
    <col min="8966" max="8966" width="2.140625" style="222" customWidth="1"/>
    <col min="8967" max="8967" width="3.140625" style="222" customWidth="1"/>
    <col min="8968" max="8968" width="1.42578125" style="222" customWidth="1"/>
    <col min="8969" max="8972" width="17.28515625" style="222" customWidth="1"/>
    <col min="8973" max="8973" width="11.85546875" style="222" customWidth="1"/>
    <col min="8974" max="8974" width="5.42578125" style="222" customWidth="1"/>
    <col min="8975" max="8975" width="8.42578125" style="222" customWidth="1"/>
    <col min="8976" max="8976" width="0.140625" style="222" customWidth="1"/>
    <col min="8977" max="8977" width="8.5703125" style="222" customWidth="1"/>
    <col min="8978" max="8978" width="17.28515625" style="222" customWidth="1"/>
    <col min="8979" max="8979" width="13" style="222" customWidth="1"/>
    <col min="8980" max="8980" width="4.28515625" style="222" customWidth="1"/>
    <col min="8981" max="8990" width="17.28515625" style="222" customWidth="1"/>
    <col min="8991" max="9216" width="9.140625" style="222"/>
    <col min="9217" max="9217" width="11.85546875" style="222" customWidth="1"/>
    <col min="9218" max="9218" width="5.42578125" style="222" customWidth="1"/>
    <col min="9219" max="9219" width="6.85546875" style="222" customWidth="1"/>
    <col min="9220" max="9220" width="5.42578125" style="222" customWidth="1"/>
    <col min="9221" max="9221" width="9.42578125" style="222" customWidth="1"/>
    <col min="9222" max="9222" width="2.140625" style="222" customWidth="1"/>
    <col min="9223" max="9223" width="3.140625" style="222" customWidth="1"/>
    <col min="9224" max="9224" width="1.42578125" style="222" customWidth="1"/>
    <col min="9225" max="9228" width="17.28515625" style="222" customWidth="1"/>
    <col min="9229" max="9229" width="11.85546875" style="222" customWidth="1"/>
    <col min="9230" max="9230" width="5.42578125" style="222" customWidth="1"/>
    <col min="9231" max="9231" width="8.42578125" style="222" customWidth="1"/>
    <col min="9232" max="9232" width="0.140625" style="222" customWidth="1"/>
    <col min="9233" max="9233" width="8.5703125" style="222" customWidth="1"/>
    <col min="9234" max="9234" width="17.28515625" style="222" customWidth="1"/>
    <col min="9235" max="9235" width="13" style="222" customWidth="1"/>
    <col min="9236" max="9236" width="4.28515625" style="222" customWidth="1"/>
    <col min="9237" max="9246" width="17.28515625" style="222" customWidth="1"/>
    <col min="9247" max="9472" width="9.140625" style="222"/>
    <col min="9473" max="9473" width="11.85546875" style="222" customWidth="1"/>
    <col min="9474" max="9474" width="5.42578125" style="222" customWidth="1"/>
    <col min="9475" max="9475" width="6.85546875" style="222" customWidth="1"/>
    <col min="9476" max="9476" width="5.42578125" style="222" customWidth="1"/>
    <col min="9477" max="9477" width="9.42578125" style="222" customWidth="1"/>
    <col min="9478" max="9478" width="2.140625" style="222" customWidth="1"/>
    <col min="9479" max="9479" width="3.140625" style="222" customWidth="1"/>
    <col min="9480" max="9480" width="1.42578125" style="222" customWidth="1"/>
    <col min="9481" max="9484" width="17.28515625" style="222" customWidth="1"/>
    <col min="9485" max="9485" width="11.85546875" style="222" customWidth="1"/>
    <col min="9486" max="9486" width="5.42578125" style="222" customWidth="1"/>
    <col min="9487" max="9487" width="8.42578125" style="222" customWidth="1"/>
    <col min="9488" max="9488" width="0.140625" style="222" customWidth="1"/>
    <col min="9489" max="9489" width="8.5703125" style="222" customWidth="1"/>
    <col min="9490" max="9490" width="17.28515625" style="222" customWidth="1"/>
    <col min="9491" max="9491" width="13" style="222" customWidth="1"/>
    <col min="9492" max="9492" width="4.28515625" style="222" customWidth="1"/>
    <col min="9493" max="9502" width="17.28515625" style="222" customWidth="1"/>
    <col min="9503" max="9728" width="9.140625" style="222"/>
    <col min="9729" max="9729" width="11.85546875" style="222" customWidth="1"/>
    <col min="9730" max="9730" width="5.42578125" style="222" customWidth="1"/>
    <col min="9731" max="9731" width="6.85546875" style="222" customWidth="1"/>
    <col min="9732" max="9732" width="5.42578125" style="222" customWidth="1"/>
    <col min="9733" max="9733" width="9.42578125" style="222" customWidth="1"/>
    <col min="9734" max="9734" width="2.140625" style="222" customWidth="1"/>
    <col min="9735" max="9735" width="3.140625" style="222" customWidth="1"/>
    <col min="9736" max="9736" width="1.42578125" style="222" customWidth="1"/>
    <col min="9737" max="9740" width="17.28515625" style="222" customWidth="1"/>
    <col min="9741" max="9741" width="11.85546875" style="222" customWidth="1"/>
    <col min="9742" max="9742" width="5.42578125" style="222" customWidth="1"/>
    <col min="9743" max="9743" width="8.42578125" style="222" customWidth="1"/>
    <col min="9744" max="9744" width="0.140625" style="222" customWidth="1"/>
    <col min="9745" max="9745" width="8.5703125" style="222" customWidth="1"/>
    <col min="9746" max="9746" width="17.28515625" style="222" customWidth="1"/>
    <col min="9747" max="9747" width="13" style="222" customWidth="1"/>
    <col min="9748" max="9748" width="4.28515625" style="222" customWidth="1"/>
    <col min="9749" max="9758" width="17.28515625" style="222" customWidth="1"/>
    <col min="9759" max="9984" width="9.140625" style="222"/>
    <col min="9985" max="9985" width="11.85546875" style="222" customWidth="1"/>
    <col min="9986" max="9986" width="5.42578125" style="222" customWidth="1"/>
    <col min="9987" max="9987" width="6.85546875" style="222" customWidth="1"/>
    <col min="9988" max="9988" width="5.42578125" style="222" customWidth="1"/>
    <col min="9989" max="9989" width="9.42578125" style="222" customWidth="1"/>
    <col min="9990" max="9990" width="2.140625" style="222" customWidth="1"/>
    <col min="9991" max="9991" width="3.140625" style="222" customWidth="1"/>
    <col min="9992" max="9992" width="1.42578125" style="222" customWidth="1"/>
    <col min="9993" max="9996" width="17.28515625" style="222" customWidth="1"/>
    <col min="9997" max="9997" width="11.85546875" style="222" customWidth="1"/>
    <col min="9998" max="9998" width="5.42578125" style="222" customWidth="1"/>
    <col min="9999" max="9999" width="8.42578125" style="222" customWidth="1"/>
    <col min="10000" max="10000" width="0.140625" style="222" customWidth="1"/>
    <col min="10001" max="10001" width="8.5703125" style="222" customWidth="1"/>
    <col min="10002" max="10002" width="17.28515625" style="222" customWidth="1"/>
    <col min="10003" max="10003" width="13" style="222" customWidth="1"/>
    <col min="10004" max="10004" width="4.28515625" style="222" customWidth="1"/>
    <col min="10005" max="10014" width="17.28515625" style="222" customWidth="1"/>
    <col min="10015" max="10240" width="9.140625" style="222"/>
    <col min="10241" max="10241" width="11.85546875" style="222" customWidth="1"/>
    <col min="10242" max="10242" width="5.42578125" style="222" customWidth="1"/>
    <col min="10243" max="10243" width="6.85546875" style="222" customWidth="1"/>
    <col min="10244" max="10244" width="5.42578125" style="222" customWidth="1"/>
    <col min="10245" max="10245" width="9.42578125" style="222" customWidth="1"/>
    <col min="10246" max="10246" width="2.140625" style="222" customWidth="1"/>
    <col min="10247" max="10247" width="3.140625" style="222" customWidth="1"/>
    <col min="10248" max="10248" width="1.42578125" style="222" customWidth="1"/>
    <col min="10249" max="10252" width="17.28515625" style="222" customWidth="1"/>
    <col min="10253" max="10253" width="11.85546875" style="222" customWidth="1"/>
    <col min="10254" max="10254" width="5.42578125" style="222" customWidth="1"/>
    <col min="10255" max="10255" width="8.42578125" style="222" customWidth="1"/>
    <col min="10256" max="10256" width="0.140625" style="222" customWidth="1"/>
    <col min="10257" max="10257" width="8.5703125" style="222" customWidth="1"/>
    <col min="10258" max="10258" width="17.28515625" style="222" customWidth="1"/>
    <col min="10259" max="10259" width="13" style="222" customWidth="1"/>
    <col min="10260" max="10260" width="4.28515625" style="222" customWidth="1"/>
    <col min="10261" max="10270" width="17.28515625" style="222" customWidth="1"/>
    <col min="10271" max="10496" width="9.140625" style="222"/>
    <col min="10497" max="10497" width="11.85546875" style="222" customWidth="1"/>
    <col min="10498" max="10498" width="5.42578125" style="222" customWidth="1"/>
    <col min="10499" max="10499" width="6.85546875" style="222" customWidth="1"/>
    <col min="10500" max="10500" width="5.42578125" style="222" customWidth="1"/>
    <col min="10501" max="10501" width="9.42578125" style="222" customWidth="1"/>
    <col min="10502" max="10502" width="2.140625" style="222" customWidth="1"/>
    <col min="10503" max="10503" width="3.140625" style="222" customWidth="1"/>
    <col min="10504" max="10504" width="1.42578125" style="222" customWidth="1"/>
    <col min="10505" max="10508" width="17.28515625" style="222" customWidth="1"/>
    <col min="10509" max="10509" width="11.85546875" style="222" customWidth="1"/>
    <col min="10510" max="10510" width="5.42578125" style="222" customWidth="1"/>
    <col min="10511" max="10511" width="8.42578125" style="222" customWidth="1"/>
    <col min="10512" max="10512" width="0.140625" style="222" customWidth="1"/>
    <col min="10513" max="10513" width="8.5703125" style="222" customWidth="1"/>
    <col min="10514" max="10514" width="17.28515625" style="222" customWidth="1"/>
    <col min="10515" max="10515" width="13" style="222" customWidth="1"/>
    <col min="10516" max="10516" width="4.28515625" style="222" customWidth="1"/>
    <col min="10517" max="10526" width="17.28515625" style="222" customWidth="1"/>
    <col min="10527" max="10752" width="9.140625" style="222"/>
    <col min="10753" max="10753" width="11.85546875" style="222" customWidth="1"/>
    <col min="10754" max="10754" width="5.42578125" style="222" customWidth="1"/>
    <col min="10755" max="10755" width="6.85546875" style="222" customWidth="1"/>
    <col min="10756" max="10756" width="5.42578125" style="222" customWidth="1"/>
    <col min="10757" max="10757" width="9.42578125" style="222" customWidth="1"/>
    <col min="10758" max="10758" width="2.140625" style="222" customWidth="1"/>
    <col min="10759" max="10759" width="3.140625" style="222" customWidth="1"/>
    <col min="10760" max="10760" width="1.42578125" style="222" customWidth="1"/>
    <col min="10761" max="10764" width="17.28515625" style="222" customWidth="1"/>
    <col min="10765" max="10765" width="11.85546875" style="222" customWidth="1"/>
    <col min="10766" max="10766" width="5.42578125" style="222" customWidth="1"/>
    <col min="10767" max="10767" width="8.42578125" style="222" customWidth="1"/>
    <col min="10768" max="10768" width="0.140625" style="222" customWidth="1"/>
    <col min="10769" max="10769" width="8.5703125" style="222" customWidth="1"/>
    <col min="10770" max="10770" width="17.28515625" style="222" customWidth="1"/>
    <col min="10771" max="10771" width="13" style="222" customWidth="1"/>
    <col min="10772" max="10772" width="4.28515625" style="222" customWidth="1"/>
    <col min="10773" max="10782" width="17.28515625" style="222" customWidth="1"/>
    <col min="10783" max="11008" width="9.140625" style="222"/>
    <col min="11009" max="11009" width="11.85546875" style="222" customWidth="1"/>
    <col min="11010" max="11010" width="5.42578125" style="222" customWidth="1"/>
    <col min="11011" max="11011" width="6.85546875" style="222" customWidth="1"/>
    <col min="11012" max="11012" width="5.42578125" style="222" customWidth="1"/>
    <col min="11013" max="11013" width="9.42578125" style="222" customWidth="1"/>
    <col min="11014" max="11014" width="2.140625" style="222" customWidth="1"/>
    <col min="11015" max="11015" width="3.140625" style="222" customWidth="1"/>
    <col min="11016" max="11016" width="1.42578125" style="222" customWidth="1"/>
    <col min="11017" max="11020" width="17.28515625" style="222" customWidth="1"/>
    <col min="11021" max="11021" width="11.85546875" style="222" customWidth="1"/>
    <col min="11022" max="11022" width="5.42578125" style="222" customWidth="1"/>
    <col min="11023" max="11023" width="8.42578125" style="222" customWidth="1"/>
    <col min="11024" max="11024" width="0.140625" style="222" customWidth="1"/>
    <col min="11025" max="11025" width="8.5703125" style="222" customWidth="1"/>
    <col min="11026" max="11026" width="17.28515625" style="222" customWidth="1"/>
    <col min="11027" max="11027" width="13" style="222" customWidth="1"/>
    <col min="11028" max="11028" width="4.28515625" style="222" customWidth="1"/>
    <col min="11029" max="11038" width="17.28515625" style="222" customWidth="1"/>
    <col min="11039" max="11264" width="9.140625" style="222"/>
    <col min="11265" max="11265" width="11.85546875" style="222" customWidth="1"/>
    <col min="11266" max="11266" width="5.42578125" style="222" customWidth="1"/>
    <col min="11267" max="11267" width="6.85546875" style="222" customWidth="1"/>
    <col min="11268" max="11268" width="5.42578125" style="222" customWidth="1"/>
    <col min="11269" max="11269" width="9.42578125" style="222" customWidth="1"/>
    <col min="11270" max="11270" width="2.140625" style="222" customWidth="1"/>
    <col min="11271" max="11271" width="3.140625" style="222" customWidth="1"/>
    <col min="11272" max="11272" width="1.42578125" style="222" customWidth="1"/>
    <col min="11273" max="11276" width="17.28515625" style="222" customWidth="1"/>
    <col min="11277" max="11277" width="11.85546875" style="222" customWidth="1"/>
    <col min="11278" max="11278" width="5.42578125" style="222" customWidth="1"/>
    <col min="11279" max="11279" width="8.42578125" style="222" customWidth="1"/>
    <col min="11280" max="11280" width="0.140625" style="222" customWidth="1"/>
    <col min="11281" max="11281" width="8.5703125" style="222" customWidth="1"/>
    <col min="11282" max="11282" width="17.28515625" style="222" customWidth="1"/>
    <col min="11283" max="11283" width="13" style="222" customWidth="1"/>
    <col min="11284" max="11284" width="4.28515625" style="222" customWidth="1"/>
    <col min="11285" max="11294" width="17.28515625" style="222" customWidth="1"/>
    <col min="11295" max="11520" width="9.140625" style="222"/>
    <col min="11521" max="11521" width="11.85546875" style="222" customWidth="1"/>
    <col min="11522" max="11522" width="5.42578125" style="222" customWidth="1"/>
    <col min="11523" max="11523" width="6.85546875" style="222" customWidth="1"/>
    <col min="11524" max="11524" width="5.42578125" style="222" customWidth="1"/>
    <col min="11525" max="11525" width="9.42578125" style="222" customWidth="1"/>
    <col min="11526" max="11526" width="2.140625" style="222" customWidth="1"/>
    <col min="11527" max="11527" width="3.140625" style="222" customWidth="1"/>
    <col min="11528" max="11528" width="1.42578125" style="222" customWidth="1"/>
    <col min="11529" max="11532" width="17.28515625" style="222" customWidth="1"/>
    <col min="11533" max="11533" width="11.85546875" style="222" customWidth="1"/>
    <col min="11534" max="11534" width="5.42578125" style="222" customWidth="1"/>
    <col min="11535" max="11535" width="8.42578125" style="222" customWidth="1"/>
    <col min="11536" max="11536" width="0.140625" style="222" customWidth="1"/>
    <col min="11537" max="11537" width="8.5703125" style="222" customWidth="1"/>
    <col min="11538" max="11538" width="17.28515625" style="222" customWidth="1"/>
    <col min="11539" max="11539" width="13" style="222" customWidth="1"/>
    <col min="11540" max="11540" width="4.28515625" style="222" customWidth="1"/>
    <col min="11541" max="11550" width="17.28515625" style="222" customWidth="1"/>
    <col min="11551" max="11776" width="9.140625" style="222"/>
    <col min="11777" max="11777" width="11.85546875" style="222" customWidth="1"/>
    <col min="11778" max="11778" width="5.42578125" style="222" customWidth="1"/>
    <col min="11779" max="11779" width="6.85546875" style="222" customWidth="1"/>
    <col min="11780" max="11780" width="5.42578125" style="222" customWidth="1"/>
    <col min="11781" max="11781" width="9.42578125" style="222" customWidth="1"/>
    <col min="11782" max="11782" width="2.140625" style="222" customWidth="1"/>
    <col min="11783" max="11783" width="3.140625" style="222" customWidth="1"/>
    <col min="11784" max="11784" width="1.42578125" style="222" customWidth="1"/>
    <col min="11785" max="11788" width="17.28515625" style="222" customWidth="1"/>
    <col min="11789" max="11789" width="11.85546875" style="222" customWidth="1"/>
    <col min="11790" max="11790" width="5.42578125" style="222" customWidth="1"/>
    <col min="11791" max="11791" width="8.42578125" style="222" customWidth="1"/>
    <col min="11792" max="11792" width="0.140625" style="222" customWidth="1"/>
    <col min="11793" max="11793" width="8.5703125" style="222" customWidth="1"/>
    <col min="11794" max="11794" width="17.28515625" style="222" customWidth="1"/>
    <col min="11795" max="11795" width="13" style="222" customWidth="1"/>
    <col min="11796" max="11796" width="4.28515625" style="222" customWidth="1"/>
    <col min="11797" max="11806" width="17.28515625" style="222" customWidth="1"/>
    <col min="11807" max="12032" width="9.140625" style="222"/>
    <col min="12033" max="12033" width="11.85546875" style="222" customWidth="1"/>
    <col min="12034" max="12034" width="5.42578125" style="222" customWidth="1"/>
    <col min="12035" max="12035" width="6.85546875" style="222" customWidth="1"/>
    <col min="12036" max="12036" width="5.42578125" style="222" customWidth="1"/>
    <col min="12037" max="12037" width="9.42578125" style="222" customWidth="1"/>
    <col min="12038" max="12038" width="2.140625" style="222" customWidth="1"/>
    <col min="12039" max="12039" width="3.140625" style="222" customWidth="1"/>
    <col min="12040" max="12040" width="1.42578125" style="222" customWidth="1"/>
    <col min="12041" max="12044" width="17.28515625" style="222" customWidth="1"/>
    <col min="12045" max="12045" width="11.85546875" style="222" customWidth="1"/>
    <col min="12046" max="12046" width="5.42578125" style="222" customWidth="1"/>
    <col min="12047" max="12047" width="8.42578125" style="222" customWidth="1"/>
    <col min="12048" max="12048" width="0.140625" style="222" customWidth="1"/>
    <col min="12049" max="12049" width="8.5703125" style="222" customWidth="1"/>
    <col min="12050" max="12050" width="17.28515625" style="222" customWidth="1"/>
    <col min="12051" max="12051" width="13" style="222" customWidth="1"/>
    <col min="12052" max="12052" width="4.28515625" style="222" customWidth="1"/>
    <col min="12053" max="12062" width="17.28515625" style="222" customWidth="1"/>
    <col min="12063" max="12288" width="9.140625" style="222"/>
    <col min="12289" max="12289" width="11.85546875" style="222" customWidth="1"/>
    <col min="12290" max="12290" width="5.42578125" style="222" customWidth="1"/>
    <col min="12291" max="12291" width="6.85546875" style="222" customWidth="1"/>
    <col min="12292" max="12292" width="5.42578125" style="222" customWidth="1"/>
    <col min="12293" max="12293" width="9.42578125" style="222" customWidth="1"/>
    <col min="12294" max="12294" width="2.140625" style="222" customWidth="1"/>
    <col min="12295" max="12295" width="3.140625" style="222" customWidth="1"/>
    <col min="12296" max="12296" width="1.42578125" style="222" customWidth="1"/>
    <col min="12297" max="12300" width="17.28515625" style="222" customWidth="1"/>
    <col min="12301" max="12301" width="11.85546875" style="222" customWidth="1"/>
    <col min="12302" max="12302" width="5.42578125" style="222" customWidth="1"/>
    <col min="12303" max="12303" width="8.42578125" style="222" customWidth="1"/>
    <col min="12304" max="12304" width="0.140625" style="222" customWidth="1"/>
    <col min="12305" max="12305" width="8.5703125" style="222" customWidth="1"/>
    <col min="12306" max="12306" width="17.28515625" style="222" customWidth="1"/>
    <col min="12307" max="12307" width="13" style="222" customWidth="1"/>
    <col min="12308" max="12308" width="4.28515625" style="222" customWidth="1"/>
    <col min="12309" max="12318" width="17.28515625" style="222" customWidth="1"/>
    <col min="12319" max="12544" width="9.140625" style="222"/>
    <col min="12545" max="12545" width="11.85546875" style="222" customWidth="1"/>
    <col min="12546" max="12546" width="5.42578125" style="222" customWidth="1"/>
    <col min="12547" max="12547" width="6.85546875" style="222" customWidth="1"/>
    <col min="12548" max="12548" width="5.42578125" style="222" customWidth="1"/>
    <col min="12549" max="12549" width="9.42578125" style="222" customWidth="1"/>
    <col min="12550" max="12550" width="2.140625" style="222" customWidth="1"/>
    <col min="12551" max="12551" width="3.140625" style="222" customWidth="1"/>
    <col min="12552" max="12552" width="1.42578125" style="222" customWidth="1"/>
    <col min="12553" max="12556" width="17.28515625" style="222" customWidth="1"/>
    <col min="12557" max="12557" width="11.85546875" style="222" customWidth="1"/>
    <col min="12558" max="12558" width="5.42578125" style="222" customWidth="1"/>
    <col min="12559" max="12559" width="8.42578125" style="222" customWidth="1"/>
    <col min="12560" max="12560" width="0.140625" style="222" customWidth="1"/>
    <col min="12561" max="12561" width="8.5703125" style="222" customWidth="1"/>
    <col min="12562" max="12562" width="17.28515625" style="222" customWidth="1"/>
    <col min="12563" max="12563" width="13" style="222" customWidth="1"/>
    <col min="12564" max="12564" width="4.28515625" style="222" customWidth="1"/>
    <col min="12565" max="12574" width="17.28515625" style="222" customWidth="1"/>
    <col min="12575" max="12800" width="9.140625" style="222"/>
    <col min="12801" max="12801" width="11.85546875" style="222" customWidth="1"/>
    <col min="12802" max="12802" width="5.42578125" style="222" customWidth="1"/>
    <col min="12803" max="12803" width="6.85546875" style="222" customWidth="1"/>
    <col min="12804" max="12804" width="5.42578125" style="222" customWidth="1"/>
    <col min="12805" max="12805" width="9.42578125" style="222" customWidth="1"/>
    <col min="12806" max="12806" width="2.140625" style="222" customWidth="1"/>
    <col min="12807" max="12807" width="3.140625" style="222" customWidth="1"/>
    <col min="12808" max="12808" width="1.42578125" style="222" customWidth="1"/>
    <col min="12809" max="12812" width="17.28515625" style="222" customWidth="1"/>
    <col min="12813" max="12813" width="11.85546875" style="222" customWidth="1"/>
    <col min="12814" max="12814" width="5.42578125" style="222" customWidth="1"/>
    <col min="12815" max="12815" width="8.42578125" style="222" customWidth="1"/>
    <col min="12816" max="12816" width="0.140625" style="222" customWidth="1"/>
    <col min="12817" max="12817" width="8.5703125" style="222" customWidth="1"/>
    <col min="12818" max="12818" width="17.28515625" style="222" customWidth="1"/>
    <col min="12819" max="12819" width="13" style="222" customWidth="1"/>
    <col min="12820" max="12820" width="4.28515625" style="222" customWidth="1"/>
    <col min="12821" max="12830" width="17.28515625" style="222" customWidth="1"/>
    <col min="12831" max="13056" width="9.140625" style="222"/>
    <col min="13057" max="13057" width="11.85546875" style="222" customWidth="1"/>
    <col min="13058" max="13058" width="5.42578125" style="222" customWidth="1"/>
    <col min="13059" max="13059" width="6.85546875" style="222" customWidth="1"/>
    <col min="13060" max="13060" width="5.42578125" style="222" customWidth="1"/>
    <col min="13061" max="13061" width="9.42578125" style="222" customWidth="1"/>
    <col min="13062" max="13062" width="2.140625" style="222" customWidth="1"/>
    <col min="13063" max="13063" width="3.140625" style="222" customWidth="1"/>
    <col min="13064" max="13064" width="1.42578125" style="222" customWidth="1"/>
    <col min="13065" max="13068" width="17.28515625" style="222" customWidth="1"/>
    <col min="13069" max="13069" width="11.85546875" style="222" customWidth="1"/>
    <col min="13070" max="13070" width="5.42578125" style="222" customWidth="1"/>
    <col min="13071" max="13071" width="8.42578125" style="222" customWidth="1"/>
    <col min="13072" max="13072" width="0.140625" style="222" customWidth="1"/>
    <col min="13073" max="13073" width="8.5703125" style="222" customWidth="1"/>
    <col min="13074" max="13074" width="17.28515625" style="222" customWidth="1"/>
    <col min="13075" max="13075" width="13" style="222" customWidth="1"/>
    <col min="13076" max="13076" width="4.28515625" style="222" customWidth="1"/>
    <col min="13077" max="13086" width="17.28515625" style="222" customWidth="1"/>
    <col min="13087" max="13312" width="9.140625" style="222"/>
    <col min="13313" max="13313" width="11.85546875" style="222" customWidth="1"/>
    <col min="13314" max="13314" width="5.42578125" style="222" customWidth="1"/>
    <col min="13315" max="13315" width="6.85546875" style="222" customWidth="1"/>
    <col min="13316" max="13316" width="5.42578125" style="222" customWidth="1"/>
    <col min="13317" max="13317" width="9.42578125" style="222" customWidth="1"/>
    <col min="13318" max="13318" width="2.140625" style="222" customWidth="1"/>
    <col min="13319" max="13319" width="3.140625" style="222" customWidth="1"/>
    <col min="13320" max="13320" width="1.42578125" style="222" customWidth="1"/>
    <col min="13321" max="13324" width="17.28515625" style="222" customWidth="1"/>
    <col min="13325" max="13325" width="11.85546875" style="222" customWidth="1"/>
    <col min="13326" max="13326" width="5.42578125" style="222" customWidth="1"/>
    <col min="13327" max="13327" width="8.42578125" style="222" customWidth="1"/>
    <col min="13328" max="13328" width="0.140625" style="222" customWidth="1"/>
    <col min="13329" max="13329" width="8.5703125" style="222" customWidth="1"/>
    <col min="13330" max="13330" width="17.28515625" style="222" customWidth="1"/>
    <col min="13331" max="13331" width="13" style="222" customWidth="1"/>
    <col min="13332" max="13332" width="4.28515625" style="222" customWidth="1"/>
    <col min="13333" max="13342" width="17.28515625" style="222" customWidth="1"/>
    <col min="13343" max="13568" width="9.140625" style="222"/>
    <col min="13569" max="13569" width="11.85546875" style="222" customWidth="1"/>
    <col min="13570" max="13570" width="5.42578125" style="222" customWidth="1"/>
    <col min="13571" max="13571" width="6.85546875" style="222" customWidth="1"/>
    <col min="13572" max="13572" width="5.42578125" style="222" customWidth="1"/>
    <col min="13573" max="13573" width="9.42578125" style="222" customWidth="1"/>
    <col min="13574" max="13574" width="2.140625" style="222" customWidth="1"/>
    <col min="13575" max="13575" width="3.140625" style="222" customWidth="1"/>
    <col min="13576" max="13576" width="1.42578125" style="222" customWidth="1"/>
    <col min="13577" max="13580" width="17.28515625" style="222" customWidth="1"/>
    <col min="13581" max="13581" width="11.85546875" style="222" customWidth="1"/>
    <col min="13582" max="13582" width="5.42578125" style="222" customWidth="1"/>
    <col min="13583" max="13583" width="8.42578125" style="222" customWidth="1"/>
    <col min="13584" max="13584" width="0.140625" style="222" customWidth="1"/>
    <col min="13585" max="13585" width="8.5703125" style="222" customWidth="1"/>
    <col min="13586" max="13586" width="17.28515625" style="222" customWidth="1"/>
    <col min="13587" max="13587" width="13" style="222" customWidth="1"/>
    <col min="13588" max="13588" width="4.28515625" style="222" customWidth="1"/>
    <col min="13589" max="13598" width="17.28515625" style="222" customWidth="1"/>
    <col min="13599" max="13824" width="9.140625" style="222"/>
    <col min="13825" max="13825" width="11.85546875" style="222" customWidth="1"/>
    <col min="13826" max="13826" width="5.42578125" style="222" customWidth="1"/>
    <col min="13827" max="13827" width="6.85546875" style="222" customWidth="1"/>
    <col min="13828" max="13828" width="5.42578125" style="222" customWidth="1"/>
    <col min="13829" max="13829" width="9.42578125" style="222" customWidth="1"/>
    <col min="13830" max="13830" width="2.140625" style="222" customWidth="1"/>
    <col min="13831" max="13831" width="3.140625" style="222" customWidth="1"/>
    <col min="13832" max="13832" width="1.42578125" style="222" customWidth="1"/>
    <col min="13833" max="13836" width="17.28515625" style="222" customWidth="1"/>
    <col min="13837" max="13837" width="11.85546875" style="222" customWidth="1"/>
    <col min="13838" max="13838" width="5.42578125" style="222" customWidth="1"/>
    <col min="13839" max="13839" width="8.42578125" style="222" customWidth="1"/>
    <col min="13840" max="13840" width="0.140625" style="222" customWidth="1"/>
    <col min="13841" max="13841" width="8.5703125" style="222" customWidth="1"/>
    <col min="13842" max="13842" width="17.28515625" style="222" customWidth="1"/>
    <col min="13843" max="13843" width="13" style="222" customWidth="1"/>
    <col min="13844" max="13844" width="4.28515625" style="222" customWidth="1"/>
    <col min="13845" max="13854" width="17.28515625" style="222" customWidth="1"/>
    <col min="13855" max="14080" width="9.140625" style="222"/>
    <col min="14081" max="14081" width="11.85546875" style="222" customWidth="1"/>
    <col min="14082" max="14082" width="5.42578125" style="222" customWidth="1"/>
    <col min="14083" max="14083" width="6.85546875" style="222" customWidth="1"/>
    <col min="14084" max="14084" width="5.42578125" style="222" customWidth="1"/>
    <col min="14085" max="14085" width="9.42578125" style="222" customWidth="1"/>
    <col min="14086" max="14086" width="2.140625" style="222" customWidth="1"/>
    <col min="14087" max="14087" width="3.140625" style="222" customWidth="1"/>
    <col min="14088" max="14088" width="1.42578125" style="222" customWidth="1"/>
    <col min="14089" max="14092" width="17.28515625" style="222" customWidth="1"/>
    <col min="14093" max="14093" width="11.85546875" style="222" customWidth="1"/>
    <col min="14094" max="14094" width="5.42578125" style="222" customWidth="1"/>
    <col min="14095" max="14095" width="8.42578125" style="222" customWidth="1"/>
    <col min="14096" max="14096" width="0.140625" style="222" customWidth="1"/>
    <col min="14097" max="14097" width="8.5703125" style="222" customWidth="1"/>
    <col min="14098" max="14098" width="17.28515625" style="222" customWidth="1"/>
    <col min="14099" max="14099" width="13" style="222" customWidth="1"/>
    <col min="14100" max="14100" width="4.28515625" style="222" customWidth="1"/>
    <col min="14101" max="14110" width="17.28515625" style="222" customWidth="1"/>
    <col min="14111" max="14336" width="9.140625" style="222"/>
    <col min="14337" max="14337" width="11.85546875" style="222" customWidth="1"/>
    <col min="14338" max="14338" width="5.42578125" style="222" customWidth="1"/>
    <col min="14339" max="14339" width="6.85546875" style="222" customWidth="1"/>
    <col min="14340" max="14340" width="5.42578125" style="222" customWidth="1"/>
    <col min="14341" max="14341" width="9.42578125" style="222" customWidth="1"/>
    <col min="14342" max="14342" width="2.140625" style="222" customWidth="1"/>
    <col min="14343" max="14343" width="3.140625" style="222" customWidth="1"/>
    <col min="14344" max="14344" width="1.42578125" style="222" customWidth="1"/>
    <col min="14345" max="14348" width="17.28515625" style="222" customWidth="1"/>
    <col min="14349" max="14349" width="11.85546875" style="222" customWidth="1"/>
    <col min="14350" max="14350" width="5.42578125" style="222" customWidth="1"/>
    <col min="14351" max="14351" width="8.42578125" style="222" customWidth="1"/>
    <col min="14352" max="14352" width="0.140625" style="222" customWidth="1"/>
    <col min="14353" max="14353" width="8.5703125" style="222" customWidth="1"/>
    <col min="14354" max="14354" width="17.28515625" style="222" customWidth="1"/>
    <col min="14355" max="14355" width="13" style="222" customWidth="1"/>
    <col min="14356" max="14356" width="4.28515625" style="222" customWidth="1"/>
    <col min="14357" max="14366" width="17.28515625" style="222" customWidth="1"/>
    <col min="14367" max="14592" width="9.140625" style="222"/>
    <col min="14593" max="14593" width="11.85546875" style="222" customWidth="1"/>
    <col min="14594" max="14594" width="5.42578125" style="222" customWidth="1"/>
    <col min="14595" max="14595" width="6.85546875" style="222" customWidth="1"/>
    <col min="14596" max="14596" width="5.42578125" style="222" customWidth="1"/>
    <col min="14597" max="14597" width="9.42578125" style="222" customWidth="1"/>
    <col min="14598" max="14598" width="2.140625" style="222" customWidth="1"/>
    <col min="14599" max="14599" width="3.140625" style="222" customWidth="1"/>
    <col min="14600" max="14600" width="1.42578125" style="222" customWidth="1"/>
    <col min="14601" max="14604" width="17.28515625" style="222" customWidth="1"/>
    <col min="14605" max="14605" width="11.85546875" style="222" customWidth="1"/>
    <col min="14606" max="14606" width="5.42578125" style="222" customWidth="1"/>
    <col min="14607" max="14607" width="8.42578125" style="222" customWidth="1"/>
    <col min="14608" max="14608" width="0.140625" style="222" customWidth="1"/>
    <col min="14609" max="14609" width="8.5703125" style="222" customWidth="1"/>
    <col min="14610" max="14610" width="17.28515625" style="222" customWidth="1"/>
    <col min="14611" max="14611" width="13" style="222" customWidth="1"/>
    <col min="14612" max="14612" width="4.28515625" style="222" customWidth="1"/>
    <col min="14613" max="14622" width="17.28515625" style="222" customWidth="1"/>
    <col min="14623" max="14848" width="9.140625" style="222"/>
    <col min="14849" max="14849" width="11.85546875" style="222" customWidth="1"/>
    <col min="14850" max="14850" width="5.42578125" style="222" customWidth="1"/>
    <col min="14851" max="14851" width="6.85546875" style="222" customWidth="1"/>
    <col min="14852" max="14852" width="5.42578125" style="222" customWidth="1"/>
    <col min="14853" max="14853" width="9.42578125" style="222" customWidth="1"/>
    <col min="14854" max="14854" width="2.140625" style="222" customWidth="1"/>
    <col min="14855" max="14855" width="3.140625" style="222" customWidth="1"/>
    <col min="14856" max="14856" width="1.42578125" style="222" customWidth="1"/>
    <col min="14857" max="14860" width="17.28515625" style="222" customWidth="1"/>
    <col min="14861" max="14861" width="11.85546875" style="222" customWidth="1"/>
    <col min="14862" max="14862" width="5.42578125" style="222" customWidth="1"/>
    <col min="14863" max="14863" width="8.42578125" style="222" customWidth="1"/>
    <col min="14864" max="14864" width="0.140625" style="222" customWidth="1"/>
    <col min="14865" max="14865" width="8.5703125" style="222" customWidth="1"/>
    <col min="14866" max="14866" width="17.28515625" style="222" customWidth="1"/>
    <col min="14867" max="14867" width="13" style="222" customWidth="1"/>
    <col min="14868" max="14868" width="4.28515625" style="222" customWidth="1"/>
    <col min="14869" max="14878" width="17.28515625" style="222" customWidth="1"/>
    <col min="14879" max="15104" width="9.140625" style="222"/>
    <col min="15105" max="15105" width="11.85546875" style="222" customWidth="1"/>
    <col min="15106" max="15106" width="5.42578125" style="222" customWidth="1"/>
    <col min="15107" max="15107" width="6.85546875" style="222" customWidth="1"/>
    <col min="15108" max="15108" width="5.42578125" style="222" customWidth="1"/>
    <col min="15109" max="15109" width="9.42578125" style="222" customWidth="1"/>
    <col min="15110" max="15110" width="2.140625" style="222" customWidth="1"/>
    <col min="15111" max="15111" width="3.140625" style="222" customWidth="1"/>
    <col min="15112" max="15112" width="1.42578125" style="222" customWidth="1"/>
    <col min="15113" max="15116" width="17.28515625" style="222" customWidth="1"/>
    <col min="15117" max="15117" width="11.85546875" style="222" customWidth="1"/>
    <col min="15118" max="15118" width="5.42578125" style="222" customWidth="1"/>
    <col min="15119" max="15119" width="8.42578125" style="222" customWidth="1"/>
    <col min="15120" max="15120" width="0.140625" style="222" customWidth="1"/>
    <col min="15121" max="15121" width="8.5703125" style="222" customWidth="1"/>
    <col min="15122" max="15122" width="17.28515625" style="222" customWidth="1"/>
    <col min="15123" max="15123" width="13" style="222" customWidth="1"/>
    <col min="15124" max="15124" width="4.28515625" style="222" customWidth="1"/>
    <col min="15125" max="15134" width="17.28515625" style="222" customWidth="1"/>
    <col min="15135" max="15360" width="9.140625" style="222"/>
    <col min="15361" max="15361" width="11.85546875" style="222" customWidth="1"/>
    <col min="15362" max="15362" width="5.42578125" style="222" customWidth="1"/>
    <col min="15363" max="15363" width="6.85546875" style="222" customWidth="1"/>
    <col min="15364" max="15364" width="5.42578125" style="222" customWidth="1"/>
    <col min="15365" max="15365" width="9.42578125" style="222" customWidth="1"/>
    <col min="15366" max="15366" width="2.140625" style="222" customWidth="1"/>
    <col min="15367" max="15367" width="3.140625" style="222" customWidth="1"/>
    <col min="15368" max="15368" width="1.42578125" style="222" customWidth="1"/>
    <col min="15369" max="15372" width="17.28515625" style="222" customWidth="1"/>
    <col min="15373" max="15373" width="11.85546875" style="222" customWidth="1"/>
    <col min="15374" max="15374" width="5.42578125" style="222" customWidth="1"/>
    <col min="15375" max="15375" width="8.42578125" style="222" customWidth="1"/>
    <col min="15376" max="15376" width="0.140625" style="222" customWidth="1"/>
    <col min="15377" max="15377" width="8.5703125" style="222" customWidth="1"/>
    <col min="15378" max="15378" width="17.28515625" style="222" customWidth="1"/>
    <col min="15379" max="15379" width="13" style="222" customWidth="1"/>
    <col min="15380" max="15380" width="4.28515625" style="222" customWidth="1"/>
    <col min="15381" max="15390" width="17.28515625" style="222" customWidth="1"/>
    <col min="15391" max="15616" width="9.140625" style="222"/>
    <col min="15617" max="15617" width="11.85546875" style="222" customWidth="1"/>
    <col min="15618" max="15618" width="5.42578125" style="222" customWidth="1"/>
    <col min="15619" max="15619" width="6.85546875" style="222" customWidth="1"/>
    <col min="15620" max="15620" width="5.42578125" style="222" customWidth="1"/>
    <col min="15621" max="15621" width="9.42578125" style="222" customWidth="1"/>
    <col min="15622" max="15622" width="2.140625" style="222" customWidth="1"/>
    <col min="15623" max="15623" width="3.140625" style="222" customWidth="1"/>
    <col min="15624" max="15624" width="1.42578125" style="222" customWidth="1"/>
    <col min="15625" max="15628" width="17.28515625" style="222" customWidth="1"/>
    <col min="15629" max="15629" width="11.85546875" style="222" customWidth="1"/>
    <col min="15630" max="15630" width="5.42578125" style="222" customWidth="1"/>
    <col min="15631" max="15631" width="8.42578125" style="222" customWidth="1"/>
    <col min="15632" max="15632" width="0.140625" style="222" customWidth="1"/>
    <col min="15633" max="15633" width="8.5703125" style="222" customWidth="1"/>
    <col min="15634" max="15634" width="17.28515625" style="222" customWidth="1"/>
    <col min="15635" max="15635" width="13" style="222" customWidth="1"/>
    <col min="15636" max="15636" width="4.28515625" style="222" customWidth="1"/>
    <col min="15637" max="15646" width="17.28515625" style="222" customWidth="1"/>
    <col min="15647" max="15872" width="9.140625" style="222"/>
    <col min="15873" max="15873" width="11.85546875" style="222" customWidth="1"/>
    <col min="15874" max="15874" width="5.42578125" style="222" customWidth="1"/>
    <col min="15875" max="15875" width="6.85546875" style="222" customWidth="1"/>
    <col min="15876" max="15876" width="5.42578125" style="222" customWidth="1"/>
    <col min="15877" max="15877" width="9.42578125" style="222" customWidth="1"/>
    <col min="15878" max="15878" width="2.140625" style="222" customWidth="1"/>
    <col min="15879" max="15879" width="3.140625" style="222" customWidth="1"/>
    <col min="15880" max="15880" width="1.42578125" style="222" customWidth="1"/>
    <col min="15881" max="15884" width="17.28515625" style="222" customWidth="1"/>
    <col min="15885" max="15885" width="11.85546875" style="222" customWidth="1"/>
    <col min="15886" max="15886" width="5.42578125" style="222" customWidth="1"/>
    <col min="15887" max="15887" width="8.42578125" style="222" customWidth="1"/>
    <col min="15888" max="15888" width="0.140625" style="222" customWidth="1"/>
    <col min="15889" max="15889" width="8.5703125" style="222" customWidth="1"/>
    <col min="15890" max="15890" width="17.28515625" style="222" customWidth="1"/>
    <col min="15891" max="15891" width="13" style="222" customWidth="1"/>
    <col min="15892" max="15892" width="4.28515625" style="222" customWidth="1"/>
    <col min="15893" max="15902" width="17.28515625" style="222" customWidth="1"/>
    <col min="15903" max="16128" width="9.140625" style="222"/>
    <col min="16129" max="16129" width="11.85546875" style="222" customWidth="1"/>
    <col min="16130" max="16130" width="5.42578125" style="222" customWidth="1"/>
    <col min="16131" max="16131" width="6.85546875" style="222" customWidth="1"/>
    <col min="16132" max="16132" width="5.42578125" style="222" customWidth="1"/>
    <col min="16133" max="16133" width="9.42578125" style="222" customWidth="1"/>
    <col min="16134" max="16134" width="2.140625" style="222" customWidth="1"/>
    <col min="16135" max="16135" width="3.140625" style="222" customWidth="1"/>
    <col min="16136" max="16136" width="1.42578125" style="222" customWidth="1"/>
    <col min="16137" max="16140" width="17.28515625" style="222" customWidth="1"/>
    <col min="16141" max="16141" width="11.85546875" style="222" customWidth="1"/>
    <col min="16142" max="16142" width="5.42578125" style="222" customWidth="1"/>
    <col min="16143" max="16143" width="8.42578125" style="222" customWidth="1"/>
    <col min="16144" max="16144" width="0.140625" style="222" customWidth="1"/>
    <col min="16145" max="16145" width="8.5703125" style="222" customWidth="1"/>
    <col min="16146" max="16146" width="17.28515625" style="222" customWidth="1"/>
    <col min="16147" max="16147" width="13" style="222" customWidth="1"/>
    <col min="16148" max="16148" width="4.28515625" style="222" customWidth="1"/>
    <col min="16149" max="16158" width="17.28515625" style="222" customWidth="1"/>
    <col min="16159" max="16384" width="9.140625" style="222"/>
  </cols>
  <sheetData>
    <row r="1" spans="1:30" ht="20.25" customHeight="1" x14ac:dyDescent="0.2">
      <c r="A1" s="431" t="str">
        <f>"กระดาษทำการกระทบยอดรายจ่ายตามงบประมาณคงเหลือ"</f>
        <v>กระดาษทำการกระทบยอดรายจ่ายตามงบประมาณคงเหลือ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</row>
    <row r="2" spans="1:30" ht="20.25" customHeight="1" thickBot="1" x14ac:dyDescent="0.25">
      <c r="A2" s="431" t="s">
        <v>519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</row>
    <row r="3" spans="1:30" ht="20.25" customHeight="1" thickBot="1" x14ac:dyDescent="0.25">
      <c r="A3" s="431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</row>
    <row r="4" spans="1:30" s="252" customFormat="1" ht="20.25" customHeight="1" thickBot="1" x14ac:dyDescent="0.25">
      <c r="A4" s="436"/>
      <c r="B4" s="436"/>
      <c r="C4" s="436"/>
      <c r="D4" s="436"/>
      <c r="E4" s="436"/>
      <c r="F4" s="437"/>
      <c r="G4" s="437"/>
      <c r="H4" s="438"/>
      <c r="I4" s="439" t="s">
        <v>303</v>
      </c>
      <c r="J4" s="439"/>
      <c r="K4" s="439" t="s">
        <v>304</v>
      </c>
      <c r="L4" s="439"/>
      <c r="M4" s="439" t="s">
        <v>305</v>
      </c>
      <c r="N4" s="439"/>
      <c r="O4" s="439"/>
      <c r="P4" s="439"/>
      <c r="Q4" s="439"/>
      <c r="R4" s="440" t="s">
        <v>380</v>
      </c>
      <c r="S4" s="439" t="s">
        <v>381</v>
      </c>
      <c r="T4" s="439"/>
      <c r="U4" s="439" t="s">
        <v>306</v>
      </c>
      <c r="V4" s="439"/>
      <c r="W4" s="439" t="s">
        <v>382</v>
      </c>
      <c r="X4" s="439"/>
      <c r="Y4" s="439" t="s">
        <v>307</v>
      </c>
      <c r="Z4" s="439"/>
      <c r="AA4" s="440" t="s">
        <v>383</v>
      </c>
      <c r="AB4" s="440" t="s">
        <v>308</v>
      </c>
      <c r="AC4" s="440" t="s">
        <v>309</v>
      </c>
      <c r="AD4" s="439" t="s">
        <v>310</v>
      </c>
    </row>
    <row r="5" spans="1:30" s="252" customFormat="1" ht="20.25" customHeight="1" thickBot="1" x14ac:dyDescent="0.25">
      <c r="A5" s="436"/>
      <c r="B5" s="436"/>
      <c r="C5" s="436"/>
      <c r="D5" s="436"/>
      <c r="E5" s="436"/>
      <c r="F5" s="441"/>
      <c r="G5" s="441"/>
      <c r="H5" s="442"/>
      <c r="I5" s="439" t="s">
        <v>311</v>
      </c>
      <c r="J5" s="439" t="s">
        <v>312</v>
      </c>
      <c r="K5" s="439" t="s">
        <v>313</v>
      </c>
      <c r="L5" s="439" t="s">
        <v>314</v>
      </c>
      <c r="M5" s="439" t="s">
        <v>315</v>
      </c>
      <c r="N5" s="439"/>
      <c r="O5" s="439" t="s">
        <v>316</v>
      </c>
      <c r="P5" s="439"/>
      <c r="Q5" s="439"/>
      <c r="R5" s="439" t="s">
        <v>384</v>
      </c>
      <c r="S5" s="439" t="s">
        <v>385</v>
      </c>
      <c r="T5" s="439"/>
      <c r="U5" s="439" t="s">
        <v>317</v>
      </c>
      <c r="V5" s="439" t="s">
        <v>318</v>
      </c>
      <c r="W5" s="439" t="s">
        <v>386</v>
      </c>
      <c r="X5" s="439" t="s">
        <v>387</v>
      </c>
      <c r="Y5" s="439" t="s">
        <v>319</v>
      </c>
      <c r="Z5" s="439" t="s">
        <v>388</v>
      </c>
      <c r="AA5" s="439" t="s">
        <v>389</v>
      </c>
      <c r="AB5" s="439" t="s">
        <v>320</v>
      </c>
      <c r="AC5" s="439" t="s">
        <v>6</v>
      </c>
      <c r="AD5" s="439"/>
    </row>
    <row r="6" spans="1:30" s="252" customFormat="1" ht="20.25" customHeight="1" thickBot="1" x14ac:dyDescent="0.25">
      <c r="A6" s="443" t="s">
        <v>321</v>
      </c>
      <c r="B6" s="443"/>
      <c r="C6" s="441"/>
      <c r="D6" s="441"/>
      <c r="E6" s="444" t="s">
        <v>322</v>
      </c>
      <c r="F6" s="444"/>
      <c r="G6" s="441"/>
      <c r="H6" s="442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</row>
    <row r="7" spans="1:30" ht="20.25" customHeight="1" thickBot="1" x14ac:dyDescent="0.25">
      <c r="A7" s="428" t="s">
        <v>6</v>
      </c>
      <c r="B7" s="428" t="s">
        <v>324</v>
      </c>
      <c r="C7" s="428"/>
      <c r="D7" s="428" t="s">
        <v>323</v>
      </c>
      <c r="E7" s="428"/>
      <c r="F7" s="428"/>
      <c r="G7" s="428"/>
      <c r="H7" s="428"/>
      <c r="I7" s="223" t="s">
        <v>325</v>
      </c>
      <c r="J7" s="267" t="s">
        <v>325</v>
      </c>
      <c r="K7" s="267" t="s">
        <v>325</v>
      </c>
      <c r="L7" s="267" t="s">
        <v>325</v>
      </c>
      <c r="M7" s="426" t="s">
        <v>325</v>
      </c>
      <c r="N7" s="426"/>
      <c r="O7" s="426" t="s">
        <v>325</v>
      </c>
      <c r="P7" s="426"/>
      <c r="Q7" s="426"/>
      <c r="R7" s="267" t="s">
        <v>325</v>
      </c>
      <c r="S7" s="426" t="s">
        <v>325</v>
      </c>
      <c r="T7" s="426"/>
      <c r="U7" s="267" t="s">
        <v>325</v>
      </c>
      <c r="V7" s="267" t="s">
        <v>325</v>
      </c>
      <c r="W7" s="267" t="s">
        <v>325</v>
      </c>
      <c r="X7" s="267" t="s">
        <v>325</v>
      </c>
      <c r="Y7" s="267" t="s">
        <v>325</v>
      </c>
      <c r="Z7" s="267" t="s">
        <v>325</v>
      </c>
      <c r="AA7" s="267" t="s">
        <v>325</v>
      </c>
      <c r="AB7" s="267" t="s">
        <v>325</v>
      </c>
      <c r="AC7" s="267" t="s">
        <v>592</v>
      </c>
      <c r="AD7" s="267" t="s">
        <v>592</v>
      </c>
    </row>
    <row r="8" spans="1:30" ht="20.25" customHeight="1" thickBot="1" x14ac:dyDescent="0.25">
      <c r="A8" s="428"/>
      <c r="B8" s="428"/>
      <c r="C8" s="428"/>
      <c r="D8" s="428" t="s">
        <v>331</v>
      </c>
      <c r="E8" s="428"/>
      <c r="F8" s="428"/>
      <c r="G8" s="428"/>
      <c r="H8" s="428"/>
      <c r="I8" s="267" t="s">
        <v>325</v>
      </c>
      <c r="J8" s="267" t="s">
        <v>325</v>
      </c>
      <c r="K8" s="267" t="s">
        <v>325</v>
      </c>
      <c r="L8" s="267" t="s">
        <v>325</v>
      </c>
      <c r="M8" s="426" t="s">
        <v>325</v>
      </c>
      <c r="N8" s="426"/>
      <c r="O8" s="426" t="s">
        <v>325</v>
      </c>
      <c r="P8" s="426"/>
      <c r="Q8" s="426"/>
      <c r="R8" s="267" t="s">
        <v>325</v>
      </c>
      <c r="S8" s="426" t="s">
        <v>325</v>
      </c>
      <c r="T8" s="426"/>
      <c r="U8" s="267" t="s">
        <v>325</v>
      </c>
      <c r="V8" s="267" t="s">
        <v>325</v>
      </c>
      <c r="W8" s="267" t="s">
        <v>325</v>
      </c>
      <c r="X8" s="267" t="s">
        <v>325</v>
      </c>
      <c r="Y8" s="267" t="s">
        <v>325</v>
      </c>
      <c r="Z8" s="267" t="s">
        <v>325</v>
      </c>
      <c r="AA8" s="267" t="s">
        <v>325</v>
      </c>
      <c r="AB8" s="267" t="s">
        <v>325</v>
      </c>
      <c r="AC8" s="267" t="s">
        <v>593</v>
      </c>
      <c r="AD8" s="267" t="s">
        <v>593</v>
      </c>
    </row>
    <row r="9" spans="1:30" ht="20.25" customHeight="1" thickBot="1" x14ac:dyDescent="0.25">
      <c r="A9" s="428"/>
      <c r="B9" s="428"/>
      <c r="C9" s="428"/>
      <c r="D9" s="428" t="s">
        <v>390</v>
      </c>
      <c r="E9" s="428"/>
      <c r="F9" s="428"/>
      <c r="G9" s="428"/>
      <c r="H9" s="428"/>
      <c r="I9" s="267" t="s">
        <v>325</v>
      </c>
      <c r="J9" s="267" t="s">
        <v>325</v>
      </c>
      <c r="K9" s="267" t="s">
        <v>325</v>
      </c>
      <c r="L9" s="267" t="s">
        <v>325</v>
      </c>
      <c r="M9" s="426" t="s">
        <v>325</v>
      </c>
      <c r="N9" s="426"/>
      <c r="O9" s="426" t="s">
        <v>325</v>
      </c>
      <c r="P9" s="426"/>
      <c r="Q9" s="426"/>
      <c r="R9" s="267" t="s">
        <v>325</v>
      </c>
      <c r="S9" s="426" t="s">
        <v>325</v>
      </c>
      <c r="T9" s="426"/>
      <c r="U9" s="267" t="s">
        <v>325</v>
      </c>
      <c r="V9" s="267" t="s">
        <v>325</v>
      </c>
      <c r="W9" s="267" t="s">
        <v>325</v>
      </c>
      <c r="X9" s="267" t="s">
        <v>325</v>
      </c>
      <c r="Y9" s="267" t="s">
        <v>325</v>
      </c>
      <c r="Z9" s="267" t="s">
        <v>325</v>
      </c>
      <c r="AA9" s="267" t="s">
        <v>325</v>
      </c>
      <c r="AB9" s="267" t="s">
        <v>325</v>
      </c>
      <c r="AC9" s="267" t="s">
        <v>594</v>
      </c>
      <c r="AD9" s="267" t="s">
        <v>594</v>
      </c>
    </row>
    <row r="10" spans="1:30" ht="20.25" customHeight="1" thickBot="1" x14ac:dyDescent="0.25">
      <c r="A10" s="428"/>
      <c r="B10" s="428"/>
      <c r="C10" s="428"/>
      <c r="D10" s="428" t="s">
        <v>391</v>
      </c>
      <c r="E10" s="428"/>
      <c r="F10" s="428"/>
      <c r="G10" s="428"/>
      <c r="H10" s="428"/>
      <c r="I10" s="267" t="s">
        <v>325</v>
      </c>
      <c r="J10" s="267" t="s">
        <v>325</v>
      </c>
      <c r="K10" s="267" t="s">
        <v>325</v>
      </c>
      <c r="L10" s="267" t="s">
        <v>325</v>
      </c>
      <c r="M10" s="426" t="s">
        <v>325</v>
      </c>
      <c r="N10" s="426"/>
      <c r="O10" s="426" t="s">
        <v>325</v>
      </c>
      <c r="P10" s="426"/>
      <c r="Q10" s="426"/>
      <c r="R10" s="267" t="s">
        <v>325</v>
      </c>
      <c r="S10" s="426" t="s">
        <v>325</v>
      </c>
      <c r="T10" s="426"/>
      <c r="U10" s="267" t="s">
        <v>325</v>
      </c>
      <c r="V10" s="267" t="s">
        <v>325</v>
      </c>
      <c r="W10" s="267" t="s">
        <v>325</v>
      </c>
      <c r="X10" s="267" t="s">
        <v>325</v>
      </c>
      <c r="Y10" s="267" t="s">
        <v>325</v>
      </c>
      <c r="Z10" s="267" t="s">
        <v>325</v>
      </c>
      <c r="AA10" s="267" t="s">
        <v>325</v>
      </c>
      <c r="AB10" s="267" t="s">
        <v>325</v>
      </c>
      <c r="AC10" s="267" t="s">
        <v>392</v>
      </c>
      <c r="AD10" s="267" t="s">
        <v>392</v>
      </c>
    </row>
    <row r="11" spans="1:30" ht="20.25" customHeight="1" thickBot="1" x14ac:dyDescent="0.25">
      <c r="A11" s="428"/>
      <c r="B11" s="428"/>
      <c r="C11" s="428"/>
      <c r="D11" s="429" t="s">
        <v>217</v>
      </c>
      <c r="E11" s="429"/>
      <c r="F11" s="429"/>
      <c r="G11" s="429"/>
      <c r="H11" s="429"/>
      <c r="I11" s="268" t="s">
        <v>325</v>
      </c>
      <c r="J11" s="268" t="s">
        <v>325</v>
      </c>
      <c r="K11" s="268" t="s">
        <v>325</v>
      </c>
      <c r="L11" s="268" t="s">
        <v>325</v>
      </c>
      <c r="M11" s="427" t="s">
        <v>325</v>
      </c>
      <c r="N11" s="427"/>
      <c r="O11" s="427" t="s">
        <v>325</v>
      </c>
      <c r="P11" s="427"/>
      <c r="Q11" s="427"/>
      <c r="R11" s="268" t="s">
        <v>325</v>
      </c>
      <c r="S11" s="427" t="s">
        <v>325</v>
      </c>
      <c r="T11" s="427"/>
      <c r="U11" s="268" t="s">
        <v>325</v>
      </c>
      <c r="V11" s="268" t="s">
        <v>325</v>
      </c>
      <c r="W11" s="268" t="s">
        <v>325</v>
      </c>
      <c r="X11" s="268" t="s">
        <v>325</v>
      </c>
      <c r="Y11" s="268" t="s">
        <v>325</v>
      </c>
      <c r="Z11" s="268" t="s">
        <v>325</v>
      </c>
      <c r="AA11" s="268" t="s">
        <v>325</v>
      </c>
      <c r="AB11" s="268" t="s">
        <v>325</v>
      </c>
      <c r="AC11" s="268" t="s">
        <v>595</v>
      </c>
      <c r="AD11" s="268" t="s">
        <v>595</v>
      </c>
    </row>
    <row r="12" spans="1:30" ht="20.25" customHeight="1" thickBot="1" x14ac:dyDescent="0.25">
      <c r="A12" s="428"/>
      <c r="B12" s="428" t="s">
        <v>327</v>
      </c>
      <c r="C12" s="428"/>
      <c r="D12" s="428" t="s">
        <v>323</v>
      </c>
      <c r="E12" s="428"/>
      <c r="F12" s="428"/>
      <c r="G12" s="428"/>
      <c r="H12" s="428"/>
      <c r="I12" s="267" t="s">
        <v>325</v>
      </c>
      <c r="J12" s="267" t="s">
        <v>325</v>
      </c>
      <c r="K12" s="267" t="s">
        <v>325</v>
      </c>
      <c r="L12" s="267" t="s">
        <v>325</v>
      </c>
      <c r="M12" s="426" t="s">
        <v>325</v>
      </c>
      <c r="N12" s="426"/>
      <c r="O12" s="426" t="s">
        <v>325</v>
      </c>
      <c r="P12" s="426"/>
      <c r="Q12" s="426"/>
      <c r="R12" s="267" t="s">
        <v>325</v>
      </c>
      <c r="S12" s="426" t="s">
        <v>325</v>
      </c>
      <c r="T12" s="426"/>
      <c r="U12" s="267" t="s">
        <v>325</v>
      </c>
      <c r="V12" s="267" t="s">
        <v>325</v>
      </c>
      <c r="W12" s="267" t="s">
        <v>325</v>
      </c>
      <c r="X12" s="267" t="s">
        <v>325</v>
      </c>
      <c r="Y12" s="267" t="s">
        <v>325</v>
      </c>
      <c r="Z12" s="267" t="s">
        <v>325</v>
      </c>
      <c r="AA12" s="267" t="s">
        <v>325</v>
      </c>
      <c r="AB12" s="267" t="s">
        <v>325</v>
      </c>
      <c r="AC12" s="267" t="s">
        <v>596</v>
      </c>
      <c r="AD12" s="267" t="s">
        <v>596</v>
      </c>
    </row>
    <row r="13" spans="1:30" ht="20.25" customHeight="1" thickBot="1" x14ac:dyDescent="0.25">
      <c r="A13" s="428"/>
      <c r="B13" s="428"/>
      <c r="C13" s="428"/>
      <c r="D13" s="428" t="s">
        <v>328</v>
      </c>
      <c r="E13" s="428"/>
      <c r="F13" s="428"/>
      <c r="G13" s="428"/>
      <c r="H13" s="428"/>
      <c r="I13" s="267" t="s">
        <v>325</v>
      </c>
      <c r="J13" s="267" t="s">
        <v>325</v>
      </c>
      <c r="K13" s="267" t="s">
        <v>325</v>
      </c>
      <c r="L13" s="267" t="s">
        <v>325</v>
      </c>
      <c r="M13" s="426" t="s">
        <v>325</v>
      </c>
      <c r="N13" s="426"/>
      <c r="O13" s="426" t="s">
        <v>325</v>
      </c>
      <c r="P13" s="426"/>
      <c r="Q13" s="426"/>
      <c r="R13" s="267" t="s">
        <v>325</v>
      </c>
      <c r="S13" s="426" t="s">
        <v>325</v>
      </c>
      <c r="T13" s="426"/>
      <c r="U13" s="267" t="s">
        <v>325</v>
      </c>
      <c r="V13" s="267" t="s">
        <v>325</v>
      </c>
      <c r="W13" s="267" t="s">
        <v>325</v>
      </c>
      <c r="X13" s="267" t="s">
        <v>325</v>
      </c>
      <c r="Y13" s="267" t="s">
        <v>325</v>
      </c>
      <c r="Z13" s="267" t="s">
        <v>325</v>
      </c>
      <c r="AA13" s="267" t="s">
        <v>325</v>
      </c>
      <c r="AB13" s="267" t="s">
        <v>325</v>
      </c>
      <c r="AC13" s="267" t="s">
        <v>597</v>
      </c>
      <c r="AD13" s="267" t="s">
        <v>597</v>
      </c>
    </row>
    <row r="14" spans="1:30" ht="20.25" customHeight="1" thickBot="1" x14ac:dyDescent="0.25">
      <c r="A14" s="428"/>
      <c r="B14" s="428"/>
      <c r="C14" s="428"/>
      <c r="D14" s="428" t="s">
        <v>329</v>
      </c>
      <c r="E14" s="428"/>
      <c r="F14" s="428"/>
      <c r="G14" s="428"/>
      <c r="H14" s="428"/>
      <c r="I14" s="267" t="s">
        <v>325</v>
      </c>
      <c r="J14" s="267" t="s">
        <v>325</v>
      </c>
      <c r="K14" s="267" t="s">
        <v>325</v>
      </c>
      <c r="L14" s="267" t="s">
        <v>325</v>
      </c>
      <c r="M14" s="426" t="s">
        <v>325</v>
      </c>
      <c r="N14" s="426"/>
      <c r="O14" s="426" t="s">
        <v>325</v>
      </c>
      <c r="P14" s="426"/>
      <c r="Q14" s="426"/>
      <c r="R14" s="267" t="s">
        <v>325</v>
      </c>
      <c r="S14" s="426" t="s">
        <v>325</v>
      </c>
      <c r="T14" s="426"/>
      <c r="U14" s="267" t="s">
        <v>325</v>
      </c>
      <c r="V14" s="267" t="s">
        <v>325</v>
      </c>
      <c r="W14" s="267" t="s">
        <v>325</v>
      </c>
      <c r="X14" s="267" t="s">
        <v>325</v>
      </c>
      <c r="Y14" s="267" t="s">
        <v>325</v>
      </c>
      <c r="Z14" s="267" t="s">
        <v>325</v>
      </c>
      <c r="AA14" s="267" t="s">
        <v>325</v>
      </c>
      <c r="AB14" s="267" t="s">
        <v>325</v>
      </c>
      <c r="AC14" s="267" t="s">
        <v>446</v>
      </c>
      <c r="AD14" s="267" t="s">
        <v>446</v>
      </c>
    </row>
    <row r="15" spans="1:30" ht="20.25" customHeight="1" thickBot="1" x14ac:dyDescent="0.25">
      <c r="A15" s="428"/>
      <c r="B15" s="428"/>
      <c r="C15" s="428"/>
      <c r="D15" s="429" t="s">
        <v>394</v>
      </c>
      <c r="E15" s="429"/>
      <c r="F15" s="429"/>
      <c r="G15" s="429"/>
      <c r="H15" s="429"/>
      <c r="I15" s="268" t="s">
        <v>325</v>
      </c>
      <c r="J15" s="268" t="s">
        <v>325</v>
      </c>
      <c r="K15" s="268" t="s">
        <v>325</v>
      </c>
      <c r="L15" s="268" t="s">
        <v>325</v>
      </c>
      <c r="M15" s="427" t="s">
        <v>325</v>
      </c>
      <c r="N15" s="427"/>
      <c r="O15" s="427" t="s">
        <v>325</v>
      </c>
      <c r="P15" s="427"/>
      <c r="Q15" s="427"/>
      <c r="R15" s="268" t="s">
        <v>325</v>
      </c>
      <c r="S15" s="427" t="s">
        <v>325</v>
      </c>
      <c r="T15" s="427"/>
      <c r="U15" s="268" t="s">
        <v>325</v>
      </c>
      <c r="V15" s="268" t="s">
        <v>325</v>
      </c>
      <c r="W15" s="268" t="s">
        <v>325</v>
      </c>
      <c r="X15" s="268" t="s">
        <v>325</v>
      </c>
      <c r="Y15" s="268" t="s">
        <v>325</v>
      </c>
      <c r="Z15" s="268" t="s">
        <v>325</v>
      </c>
      <c r="AA15" s="268" t="s">
        <v>325</v>
      </c>
      <c r="AB15" s="268" t="s">
        <v>325</v>
      </c>
      <c r="AC15" s="268" t="s">
        <v>598</v>
      </c>
      <c r="AD15" s="268" t="s">
        <v>598</v>
      </c>
    </row>
    <row r="16" spans="1:30" ht="20.25" customHeight="1" thickBot="1" x14ac:dyDescent="0.25">
      <c r="A16" s="428"/>
      <c r="B16" s="430" t="s">
        <v>395</v>
      </c>
      <c r="C16" s="430"/>
      <c r="D16" s="430"/>
      <c r="E16" s="430"/>
      <c r="F16" s="430"/>
      <c r="G16" s="430"/>
      <c r="H16" s="430"/>
      <c r="I16" s="269" t="s">
        <v>325</v>
      </c>
      <c r="J16" s="269" t="s">
        <v>325</v>
      </c>
      <c r="K16" s="269" t="s">
        <v>325</v>
      </c>
      <c r="L16" s="269" t="s">
        <v>325</v>
      </c>
      <c r="M16" s="425" t="s">
        <v>325</v>
      </c>
      <c r="N16" s="425"/>
      <c r="O16" s="425" t="s">
        <v>325</v>
      </c>
      <c r="P16" s="425"/>
      <c r="Q16" s="425"/>
      <c r="R16" s="269" t="s">
        <v>325</v>
      </c>
      <c r="S16" s="425" t="s">
        <v>325</v>
      </c>
      <c r="T16" s="425"/>
      <c r="U16" s="269" t="s">
        <v>325</v>
      </c>
      <c r="V16" s="269" t="s">
        <v>325</v>
      </c>
      <c r="W16" s="269" t="s">
        <v>325</v>
      </c>
      <c r="X16" s="269" t="s">
        <v>325</v>
      </c>
      <c r="Y16" s="269" t="s">
        <v>325</v>
      </c>
      <c r="Z16" s="269" t="s">
        <v>325</v>
      </c>
      <c r="AA16" s="269" t="s">
        <v>325</v>
      </c>
      <c r="AB16" s="269" t="s">
        <v>325</v>
      </c>
      <c r="AC16" s="269" t="s">
        <v>599</v>
      </c>
      <c r="AD16" s="269" t="s">
        <v>599</v>
      </c>
    </row>
    <row r="17" spans="1:30" ht="20.25" customHeight="1" thickBot="1" x14ac:dyDescent="0.25">
      <c r="A17" s="428" t="s">
        <v>128</v>
      </c>
      <c r="B17" s="428" t="s">
        <v>324</v>
      </c>
      <c r="C17" s="428"/>
      <c r="D17" s="428" t="s">
        <v>334</v>
      </c>
      <c r="E17" s="428"/>
      <c r="F17" s="428"/>
      <c r="G17" s="428"/>
      <c r="H17" s="428"/>
      <c r="I17" s="267" t="s">
        <v>600</v>
      </c>
      <c r="J17" s="267" t="s">
        <v>325</v>
      </c>
      <c r="K17" s="267" t="s">
        <v>325</v>
      </c>
      <c r="L17" s="267" t="s">
        <v>325</v>
      </c>
      <c r="M17" s="426" t="s">
        <v>325</v>
      </c>
      <c r="N17" s="426"/>
      <c r="O17" s="426" t="s">
        <v>325</v>
      </c>
      <c r="P17" s="426"/>
      <c r="Q17" s="426"/>
      <c r="R17" s="267" t="s">
        <v>325</v>
      </c>
      <c r="S17" s="426" t="s">
        <v>325</v>
      </c>
      <c r="T17" s="426"/>
      <c r="U17" s="267" t="s">
        <v>325</v>
      </c>
      <c r="V17" s="267" t="s">
        <v>325</v>
      </c>
      <c r="W17" s="267" t="s">
        <v>325</v>
      </c>
      <c r="X17" s="267" t="s">
        <v>325</v>
      </c>
      <c r="Y17" s="267" t="s">
        <v>325</v>
      </c>
      <c r="Z17" s="267" t="s">
        <v>325</v>
      </c>
      <c r="AA17" s="267" t="s">
        <v>325</v>
      </c>
      <c r="AB17" s="267" t="s">
        <v>325</v>
      </c>
      <c r="AC17" s="267" t="s">
        <v>325</v>
      </c>
      <c r="AD17" s="267" t="s">
        <v>600</v>
      </c>
    </row>
    <row r="18" spans="1:30" ht="20.25" customHeight="1" thickBot="1" x14ac:dyDescent="0.25">
      <c r="A18" s="428"/>
      <c r="B18" s="428"/>
      <c r="C18" s="428"/>
      <c r="D18" s="428" t="s">
        <v>336</v>
      </c>
      <c r="E18" s="428"/>
      <c r="F18" s="428"/>
      <c r="G18" s="428"/>
      <c r="H18" s="428"/>
      <c r="I18" s="267" t="s">
        <v>601</v>
      </c>
      <c r="J18" s="267" t="s">
        <v>325</v>
      </c>
      <c r="K18" s="267" t="s">
        <v>325</v>
      </c>
      <c r="L18" s="267" t="s">
        <v>325</v>
      </c>
      <c r="M18" s="426" t="s">
        <v>325</v>
      </c>
      <c r="N18" s="426"/>
      <c r="O18" s="426" t="s">
        <v>325</v>
      </c>
      <c r="P18" s="426"/>
      <c r="Q18" s="426"/>
      <c r="R18" s="267" t="s">
        <v>325</v>
      </c>
      <c r="S18" s="426" t="s">
        <v>325</v>
      </c>
      <c r="T18" s="426"/>
      <c r="U18" s="267" t="s">
        <v>325</v>
      </c>
      <c r="V18" s="267" t="s">
        <v>325</v>
      </c>
      <c r="W18" s="267" t="s">
        <v>325</v>
      </c>
      <c r="X18" s="267" t="s">
        <v>325</v>
      </c>
      <c r="Y18" s="267" t="s">
        <v>325</v>
      </c>
      <c r="Z18" s="267" t="s">
        <v>325</v>
      </c>
      <c r="AA18" s="267" t="s">
        <v>325</v>
      </c>
      <c r="AB18" s="267" t="s">
        <v>325</v>
      </c>
      <c r="AC18" s="267" t="s">
        <v>325</v>
      </c>
      <c r="AD18" s="267" t="s">
        <v>601</v>
      </c>
    </row>
    <row r="19" spans="1:30" ht="20.25" customHeight="1" thickBot="1" x14ac:dyDescent="0.25">
      <c r="A19" s="428"/>
      <c r="B19" s="428"/>
      <c r="C19" s="428"/>
      <c r="D19" s="428" t="s">
        <v>338</v>
      </c>
      <c r="E19" s="428"/>
      <c r="F19" s="428"/>
      <c r="G19" s="428"/>
      <c r="H19" s="428"/>
      <c r="I19" s="267" t="s">
        <v>601</v>
      </c>
      <c r="J19" s="267" t="s">
        <v>325</v>
      </c>
      <c r="K19" s="267" t="s">
        <v>325</v>
      </c>
      <c r="L19" s="267" t="s">
        <v>325</v>
      </c>
      <c r="M19" s="426" t="s">
        <v>325</v>
      </c>
      <c r="N19" s="426"/>
      <c r="O19" s="426" t="s">
        <v>325</v>
      </c>
      <c r="P19" s="426"/>
      <c r="Q19" s="426"/>
      <c r="R19" s="267" t="s">
        <v>325</v>
      </c>
      <c r="S19" s="426" t="s">
        <v>325</v>
      </c>
      <c r="T19" s="426"/>
      <c r="U19" s="267" t="s">
        <v>325</v>
      </c>
      <c r="V19" s="267" t="s">
        <v>325</v>
      </c>
      <c r="W19" s="267" t="s">
        <v>325</v>
      </c>
      <c r="X19" s="267" t="s">
        <v>325</v>
      </c>
      <c r="Y19" s="267" t="s">
        <v>325</v>
      </c>
      <c r="Z19" s="267" t="s">
        <v>325</v>
      </c>
      <c r="AA19" s="267" t="s">
        <v>325</v>
      </c>
      <c r="AB19" s="267" t="s">
        <v>325</v>
      </c>
      <c r="AC19" s="267" t="s">
        <v>325</v>
      </c>
      <c r="AD19" s="267" t="s">
        <v>601</v>
      </c>
    </row>
    <row r="20" spans="1:30" ht="20.25" customHeight="1" thickBot="1" x14ac:dyDescent="0.25">
      <c r="A20" s="428"/>
      <c r="B20" s="428"/>
      <c r="C20" s="428"/>
      <c r="D20" s="428" t="s">
        <v>339</v>
      </c>
      <c r="E20" s="428"/>
      <c r="F20" s="428"/>
      <c r="G20" s="428"/>
      <c r="H20" s="428"/>
      <c r="I20" s="267" t="s">
        <v>602</v>
      </c>
      <c r="J20" s="267" t="s">
        <v>325</v>
      </c>
      <c r="K20" s="267" t="s">
        <v>325</v>
      </c>
      <c r="L20" s="267" t="s">
        <v>325</v>
      </c>
      <c r="M20" s="426" t="s">
        <v>325</v>
      </c>
      <c r="N20" s="426"/>
      <c r="O20" s="426" t="s">
        <v>325</v>
      </c>
      <c r="P20" s="426"/>
      <c r="Q20" s="426"/>
      <c r="R20" s="267" t="s">
        <v>325</v>
      </c>
      <c r="S20" s="426" t="s">
        <v>325</v>
      </c>
      <c r="T20" s="426"/>
      <c r="U20" s="267" t="s">
        <v>325</v>
      </c>
      <c r="V20" s="267" t="s">
        <v>325</v>
      </c>
      <c r="W20" s="267" t="s">
        <v>325</v>
      </c>
      <c r="X20" s="267" t="s">
        <v>325</v>
      </c>
      <c r="Y20" s="267" t="s">
        <v>325</v>
      </c>
      <c r="Z20" s="267" t="s">
        <v>325</v>
      </c>
      <c r="AA20" s="267" t="s">
        <v>325</v>
      </c>
      <c r="AB20" s="267" t="s">
        <v>325</v>
      </c>
      <c r="AC20" s="267" t="s">
        <v>325</v>
      </c>
      <c r="AD20" s="267" t="s">
        <v>602</v>
      </c>
    </row>
    <row r="21" spans="1:30" ht="20.25" customHeight="1" thickBot="1" x14ac:dyDescent="0.25">
      <c r="A21" s="428"/>
      <c r="B21" s="428"/>
      <c r="C21" s="428"/>
      <c r="D21" s="428" t="s">
        <v>341</v>
      </c>
      <c r="E21" s="428"/>
      <c r="F21" s="428"/>
      <c r="G21" s="428"/>
      <c r="H21" s="428"/>
      <c r="I21" s="267" t="s">
        <v>603</v>
      </c>
      <c r="J21" s="267" t="s">
        <v>325</v>
      </c>
      <c r="K21" s="267" t="s">
        <v>325</v>
      </c>
      <c r="L21" s="267" t="s">
        <v>325</v>
      </c>
      <c r="M21" s="426" t="s">
        <v>325</v>
      </c>
      <c r="N21" s="426"/>
      <c r="O21" s="426" t="s">
        <v>325</v>
      </c>
      <c r="P21" s="426"/>
      <c r="Q21" s="426"/>
      <c r="R21" s="267" t="s">
        <v>325</v>
      </c>
      <c r="S21" s="426" t="s">
        <v>325</v>
      </c>
      <c r="T21" s="426"/>
      <c r="U21" s="267" t="s">
        <v>325</v>
      </c>
      <c r="V21" s="267" t="s">
        <v>325</v>
      </c>
      <c r="W21" s="267" t="s">
        <v>325</v>
      </c>
      <c r="X21" s="267" t="s">
        <v>325</v>
      </c>
      <c r="Y21" s="267" t="s">
        <v>325</v>
      </c>
      <c r="Z21" s="267" t="s">
        <v>325</v>
      </c>
      <c r="AA21" s="267" t="s">
        <v>325</v>
      </c>
      <c r="AB21" s="267" t="s">
        <v>325</v>
      </c>
      <c r="AC21" s="267" t="s">
        <v>325</v>
      </c>
      <c r="AD21" s="267" t="s">
        <v>603</v>
      </c>
    </row>
    <row r="22" spans="1:30" ht="20.25" customHeight="1" thickBot="1" x14ac:dyDescent="0.25">
      <c r="A22" s="428"/>
      <c r="B22" s="428"/>
      <c r="C22" s="428"/>
      <c r="D22" s="429" t="s">
        <v>393</v>
      </c>
      <c r="E22" s="429"/>
      <c r="F22" s="429"/>
      <c r="G22" s="429"/>
      <c r="H22" s="429"/>
      <c r="I22" s="268" t="s">
        <v>604</v>
      </c>
      <c r="J22" s="268" t="s">
        <v>325</v>
      </c>
      <c r="K22" s="268" t="s">
        <v>325</v>
      </c>
      <c r="L22" s="268" t="s">
        <v>325</v>
      </c>
      <c r="M22" s="427" t="s">
        <v>325</v>
      </c>
      <c r="N22" s="427"/>
      <c r="O22" s="427" t="s">
        <v>325</v>
      </c>
      <c r="P22" s="427"/>
      <c r="Q22" s="427"/>
      <c r="R22" s="268" t="s">
        <v>325</v>
      </c>
      <c r="S22" s="427" t="s">
        <v>325</v>
      </c>
      <c r="T22" s="427"/>
      <c r="U22" s="268" t="s">
        <v>325</v>
      </c>
      <c r="V22" s="268" t="s">
        <v>325</v>
      </c>
      <c r="W22" s="268" t="s">
        <v>325</v>
      </c>
      <c r="X22" s="268" t="s">
        <v>325</v>
      </c>
      <c r="Y22" s="268" t="s">
        <v>325</v>
      </c>
      <c r="Z22" s="268" t="s">
        <v>325</v>
      </c>
      <c r="AA22" s="268" t="s">
        <v>325</v>
      </c>
      <c r="AB22" s="268" t="s">
        <v>325</v>
      </c>
      <c r="AC22" s="268" t="s">
        <v>325</v>
      </c>
      <c r="AD22" s="268" t="s">
        <v>604</v>
      </c>
    </row>
    <row r="23" spans="1:30" ht="20.25" customHeight="1" thickBot="1" x14ac:dyDescent="0.25">
      <c r="A23" s="428"/>
      <c r="B23" s="430" t="s">
        <v>395</v>
      </c>
      <c r="C23" s="430"/>
      <c r="D23" s="430"/>
      <c r="E23" s="430"/>
      <c r="F23" s="430"/>
      <c r="G23" s="430"/>
      <c r="H23" s="430"/>
      <c r="I23" s="269" t="s">
        <v>604</v>
      </c>
      <c r="J23" s="269" t="s">
        <v>325</v>
      </c>
      <c r="K23" s="269" t="s">
        <v>325</v>
      </c>
      <c r="L23" s="269" t="s">
        <v>325</v>
      </c>
      <c r="M23" s="425" t="s">
        <v>325</v>
      </c>
      <c r="N23" s="425"/>
      <c r="O23" s="425" t="s">
        <v>325</v>
      </c>
      <c r="P23" s="425"/>
      <c r="Q23" s="425"/>
      <c r="R23" s="269" t="s">
        <v>325</v>
      </c>
      <c r="S23" s="425" t="s">
        <v>325</v>
      </c>
      <c r="T23" s="425"/>
      <c r="U23" s="269" t="s">
        <v>325</v>
      </c>
      <c r="V23" s="269" t="s">
        <v>325</v>
      </c>
      <c r="W23" s="269" t="s">
        <v>325</v>
      </c>
      <c r="X23" s="269" t="s">
        <v>325</v>
      </c>
      <c r="Y23" s="269" t="s">
        <v>325</v>
      </c>
      <c r="Z23" s="269" t="s">
        <v>325</v>
      </c>
      <c r="AA23" s="269" t="s">
        <v>325</v>
      </c>
      <c r="AB23" s="269" t="s">
        <v>325</v>
      </c>
      <c r="AC23" s="269" t="s">
        <v>325</v>
      </c>
      <c r="AD23" s="269" t="s">
        <v>604</v>
      </c>
    </row>
    <row r="24" spans="1:30" ht="20.25" customHeight="1" thickBot="1" x14ac:dyDescent="0.25">
      <c r="A24" s="428" t="s">
        <v>129</v>
      </c>
      <c r="B24" s="428" t="s">
        <v>324</v>
      </c>
      <c r="C24" s="428"/>
      <c r="D24" s="428" t="s">
        <v>344</v>
      </c>
      <c r="E24" s="428"/>
      <c r="F24" s="428"/>
      <c r="G24" s="428"/>
      <c r="H24" s="428"/>
      <c r="I24" s="267" t="s">
        <v>605</v>
      </c>
      <c r="J24" s="267" t="s">
        <v>606</v>
      </c>
      <c r="K24" s="267" t="s">
        <v>325</v>
      </c>
      <c r="L24" s="267" t="s">
        <v>325</v>
      </c>
      <c r="M24" s="426" t="s">
        <v>607</v>
      </c>
      <c r="N24" s="426"/>
      <c r="O24" s="426" t="s">
        <v>325</v>
      </c>
      <c r="P24" s="426"/>
      <c r="Q24" s="426"/>
      <c r="R24" s="267" t="s">
        <v>325</v>
      </c>
      <c r="S24" s="426" t="s">
        <v>325</v>
      </c>
      <c r="T24" s="426"/>
      <c r="U24" s="267" t="s">
        <v>608</v>
      </c>
      <c r="V24" s="267" t="s">
        <v>325</v>
      </c>
      <c r="W24" s="267" t="s">
        <v>325</v>
      </c>
      <c r="X24" s="267" t="s">
        <v>325</v>
      </c>
      <c r="Y24" s="267" t="s">
        <v>325</v>
      </c>
      <c r="Z24" s="267" t="s">
        <v>325</v>
      </c>
      <c r="AA24" s="267" t="s">
        <v>325</v>
      </c>
      <c r="AB24" s="267" t="s">
        <v>325</v>
      </c>
      <c r="AC24" s="267" t="s">
        <v>325</v>
      </c>
      <c r="AD24" s="267" t="s">
        <v>609</v>
      </c>
    </row>
    <row r="25" spans="1:30" ht="20.25" customHeight="1" thickBot="1" x14ac:dyDescent="0.25">
      <c r="A25" s="428"/>
      <c r="B25" s="428"/>
      <c r="C25" s="428"/>
      <c r="D25" s="428" t="s">
        <v>396</v>
      </c>
      <c r="E25" s="428"/>
      <c r="F25" s="428"/>
      <c r="G25" s="428"/>
      <c r="H25" s="428"/>
      <c r="I25" s="267" t="s">
        <v>397</v>
      </c>
      <c r="J25" s="267" t="s">
        <v>325</v>
      </c>
      <c r="K25" s="267" t="s">
        <v>325</v>
      </c>
      <c r="L25" s="267" t="s">
        <v>325</v>
      </c>
      <c r="M25" s="426" t="s">
        <v>325</v>
      </c>
      <c r="N25" s="426"/>
      <c r="O25" s="426" t="s">
        <v>325</v>
      </c>
      <c r="P25" s="426"/>
      <c r="Q25" s="426"/>
      <c r="R25" s="267" t="s">
        <v>325</v>
      </c>
      <c r="S25" s="426" t="s">
        <v>325</v>
      </c>
      <c r="T25" s="426"/>
      <c r="U25" s="267" t="s">
        <v>325</v>
      </c>
      <c r="V25" s="267" t="s">
        <v>325</v>
      </c>
      <c r="W25" s="267" t="s">
        <v>325</v>
      </c>
      <c r="X25" s="267" t="s">
        <v>325</v>
      </c>
      <c r="Y25" s="267" t="s">
        <v>325</v>
      </c>
      <c r="Z25" s="267" t="s">
        <v>325</v>
      </c>
      <c r="AA25" s="267" t="s">
        <v>325</v>
      </c>
      <c r="AB25" s="267" t="s">
        <v>325</v>
      </c>
      <c r="AC25" s="267" t="s">
        <v>325</v>
      </c>
      <c r="AD25" s="267" t="s">
        <v>397</v>
      </c>
    </row>
    <row r="26" spans="1:30" ht="20.25" customHeight="1" thickBot="1" x14ac:dyDescent="0.25">
      <c r="A26" s="428"/>
      <c r="B26" s="428"/>
      <c r="C26" s="428"/>
      <c r="D26" s="428" t="s">
        <v>348</v>
      </c>
      <c r="E26" s="428"/>
      <c r="F26" s="428"/>
      <c r="G26" s="428"/>
      <c r="H26" s="428"/>
      <c r="I26" s="267" t="s">
        <v>610</v>
      </c>
      <c r="J26" s="267" t="s">
        <v>611</v>
      </c>
      <c r="K26" s="267" t="s">
        <v>325</v>
      </c>
      <c r="L26" s="267" t="s">
        <v>325</v>
      </c>
      <c r="M26" s="426" t="s">
        <v>611</v>
      </c>
      <c r="N26" s="426"/>
      <c r="O26" s="426" t="s">
        <v>325</v>
      </c>
      <c r="P26" s="426"/>
      <c r="Q26" s="426"/>
      <c r="R26" s="267" t="s">
        <v>325</v>
      </c>
      <c r="S26" s="426" t="s">
        <v>325</v>
      </c>
      <c r="T26" s="426"/>
      <c r="U26" s="267" t="s">
        <v>611</v>
      </c>
      <c r="V26" s="267" t="s">
        <v>325</v>
      </c>
      <c r="W26" s="267" t="s">
        <v>325</v>
      </c>
      <c r="X26" s="267" t="s">
        <v>325</v>
      </c>
      <c r="Y26" s="267" t="s">
        <v>325</v>
      </c>
      <c r="Z26" s="267" t="s">
        <v>325</v>
      </c>
      <c r="AA26" s="267" t="s">
        <v>325</v>
      </c>
      <c r="AB26" s="267" t="s">
        <v>325</v>
      </c>
      <c r="AC26" s="267" t="s">
        <v>325</v>
      </c>
      <c r="AD26" s="267" t="s">
        <v>612</v>
      </c>
    </row>
    <row r="27" spans="1:30" ht="20.25" customHeight="1" thickBot="1" x14ac:dyDescent="0.25">
      <c r="A27" s="428"/>
      <c r="B27" s="428"/>
      <c r="C27" s="428"/>
      <c r="D27" s="428" t="s">
        <v>352</v>
      </c>
      <c r="E27" s="428"/>
      <c r="F27" s="428"/>
      <c r="G27" s="428"/>
      <c r="H27" s="428"/>
      <c r="I27" s="267" t="s">
        <v>613</v>
      </c>
      <c r="J27" s="267" t="s">
        <v>325</v>
      </c>
      <c r="K27" s="267" t="s">
        <v>325</v>
      </c>
      <c r="L27" s="267" t="s">
        <v>325</v>
      </c>
      <c r="M27" s="426" t="s">
        <v>325</v>
      </c>
      <c r="N27" s="426"/>
      <c r="O27" s="426" t="s">
        <v>325</v>
      </c>
      <c r="P27" s="426"/>
      <c r="Q27" s="426"/>
      <c r="R27" s="267" t="s">
        <v>325</v>
      </c>
      <c r="S27" s="426" t="s">
        <v>325</v>
      </c>
      <c r="T27" s="426"/>
      <c r="U27" s="267" t="s">
        <v>325</v>
      </c>
      <c r="V27" s="267" t="s">
        <v>325</v>
      </c>
      <c r="W27" s="267" t="s">
        <v>325</v>
      </c>
      <c r="X27" s="267" t="s">
        <v>325</v>
      </c>
      <c r="Y27" s="267" t="s">
        <v>325</v>
      </c>
      <c r="Z27" s="267" t="s">
        <v>325</v>
      </c>
      <c r="AA27" s="267" t="s">
        <v>325</v>
      </c>
      <c r="AB27" s="267" t="s">
        <v>325</v>
      </c>
      <c r="AC27" s="267" t="s">
        <v>325</v>
      </c>
      <c r="AD27" s="267" t="s">
        <v>613</v>
      </c>
    </row>
    <row r="28" spans="1:30" ht="20.25" customHeight="1" thickBot="1" x14ac:dyDescent="0.25">
      <c r="A28" s="428"/>
      <c r="B28" s="428"/>
      <c r="C28" s="428"/>
      <c r="D28" s="428" t="s">
        <v>399</v>
      </c>
      <c r="E28" s="428"/>
      <c r="F28" s="428"/>
      <c r="G28" s="428"/>
      <c r="H28" s="428"/>
      <c r="I28" s="267" t="s">
        <v>400</v>
      </c>
      <c r="J28" s="267" t="s">
        <v>325</v>
      </c>
      <c r="K28" s="267" t="s">
        <v>325</v>
      </c>
      <c r="L28" s="267" t="s">
        <v>325</v>
      </c>
      <c r="M28" s="426" t="s">
        <v>325</v>
      </c>
      <c r="N28" s="426"/>
      <c r="O28" s="426" t="s">
        <v>325</v>
      </c>
      <c r="P28" s="426"/>
      <c r="Q28" s="426"/>
      <c r="R28" s="267" t="s">
        <v>325</v>
      </c>
      <c r="S28" s="426" t="s">
        <v>325</v>
      </c>
      <c r="T28" s="426"/>
      <c r="U28" s="267" t="s">
        <v>325</v>
      </c>
      <c r="V28" s="267" t="s">
        <v>325</v>
      </c>
      <c r="W28" s="267" t="s">
        <v>325</v>
      </c>
      <c r="X28" s="267" t="s">
        <v>325</v>
      </c>
      <c r="Y28" s="267" t="s">
        <v>325</v>
      </c>
      <c r="Z28" s="267" t="s">
        <v>325</v>
      </c>
      <c r="AA28" s="267" t="s">
        <v>325</v>
      </c>
      <c r="AB28" s="267" t="s">
        <v>325</v>
      </c>
      <c r="AC28" s="267" t="s">
        <v>325</v>
      </c>
      <c r="AD28" s="267" t="s">
        <v>400</v>
      </c>
    </row>
    <row r="29" spans="1:30" ht="20.25" customHeight="1" thickBot="1" x14ac:dyDescent="0.25">
      <c r="A29" s="428"/>
      <c r="B29" s="428"/>
      <c r="C29" s="428"/>
      <c r="D29" s="428" t="s">
        <v>354</v>
      </c>
      <c r="E29" s="428"/>
      <c r="F29" s="428"/>
      <c r="G29" s="428"/>
      <c r="H29" s="428"/>
      <c r="I29" s="267" t="s">
        <v>614</v>
      </c>
      <c r="J29" s="267" t="s">
        <v>615</v>
      </c>
      <c r="K29" s="267" t="s">
        <v>325</v>
      </c>
      <c r="L29" s="267" t="s">
        <v>325</v>
      </c>
      <c r="M29" s="426" t="s">
        <v>616</v>
      </c>
      <c r="N29" s="426"/>
      <c r="O29" s="426" t="s">
        <v>325</v>
      </c>
      <c r="P29" s="426"/>
      <c r="Q29" s="426"/>
      <c r="R29" s="267" t="s">
        <v>325</v>
      </c>
      <c r="S29" s="426" t="s">
        <v>325</v>
      </c>
      <c r="T29" s="426"/>
      <c r="U29" s="267" t="s">
        <v>617</v>
      </c>
      <c r="V29" s="267" t="s">
        <v>325</v>
      </c>
      <c r="W29" s="267" t="s">
        <v>325</v>
      </c>
      <c r="X29" s="267" t="s">
        <v>325</v>
      </c>
      <c r="Y29" s="267" t="s">
        <v>325</v>
      </c>
      <c r="Z29" s="267" t="s">
        <v>325</v>
      </c>
      <c r="AA29" s="267" t="s">
        <v>325</v>
      </c>
      <c r="AB29" s="267" t="s">
        <v>325</v>
      </c>
      <c r="AC29" s="267" t="s">
        <v>325</v>
      </c>
      <c r="AD29" s="267" t="s">
        <v>618</v>
      </c>
    </row>
    <row r="30" spans="1:30" ht="20.25" customHeight="1" thickBot="1" x14ac:dyDescent="0.25">
      <c r="A30" s="428"/>
      <c r="B30" s="428"/>
      <c r="C30" s="428"/>
      <c r="D30" s="428" t="s">
        <v>358</v>
      </c>
      <c r="E30" s="428"/>
      <c r="F30" s="428"/>
      <c r="G30" s="428"/>
      <c r="H30" s="428"/>
      <c r="I30" s="267" t="s">
        <v>325</v>
      </c>
      <c r="J30" s="267" t="s">
        <v>619</v>
      </c>
      <c r="K30" s="267" t="s">
        <v>325</v>
      </c>
      <c r="L30" s="267" t="s">
        <v>325</v>
      </c>
      <c r="M30" s="426" t="s">
        <v>482</v>
      </c>
      <c r="N30" s="426"/>
      <c r="O30" s="426" t="s">
        <v>325</v>
      </c>
      <c r="P30" s="426"/>
      <c r="Q30" s="426"/>
      <c r="R30" s="267" t="s">
        <v>325</v>
      </c>
      <c r="S30" s="426" t="s">
        <v>325</v>
      </c>
      <c r="T30" s="426"/>
      <c r="U30" s="267" t="s">
        <v>620</v>
      </c>
      <c r="V30" s="267" t="s">
        <v>325</v>
      </c>
      <c r="W30" s="267" t="s">
        <v>325</v>
      </c>
      <c r="X30" s="267" t="s">
        <v>325</v>
      </c>
      <c r="Y30" s="267" t="s">
        <v>325</v>
      </c>
      <c r="Z30" s="267" t="s">
        <v>325</v>
      </c>
      <c r="AA30" s="267" t="s">
        <v>325</v>
      </c>
      <c r="AB30" s="267" t="s">
        <v>325</v>
      </c>
      <c r="AC30" s="267" t="s">
        <v>325</v>
      </c>
      <c r="AD30" s="267" t="s">
        <v>621</v>
      </c>
    </row>
    <row r="31" spans="1:30" ht="20.25" customHeight="1" thickBot="1" x14ac:dyDescent="0.25">
      <c r="A31" s="428"/>
      <c r="B31" s="428"/>
      <c r="C31" s="428"/>
      <c r="D31" s="429" t="s">
        <v>393</v>
      </c>
      <c r="E31" s="429"/>
      <c r="F31" s="429"/>
      <c r="G31" s="429"/>
      <c r="H31" s="429"/>
      <c r="I31" s="268" t="s">
        <v>622</v>
      </c>
      <c r="J31" s="268" t="s">
        <v>623</v>
      </c>
      <c r="K31" s="268" t="s">
        <v>325</v>
      </c>
      <c r="L31" s="268" t="s">
        <v>325</v>
      </c>
      <c r="M31" s="427" t="s">
        <v>624</v>
      </c>
      <c r="N31" s="427"/>
      <c r="O31" s="427" t="s">
        <v>325</v>
      </c>
      <c r="P31" s="427"/>
      <c r="Q31" s="427"/>
      <c r="R31" s="268" t="s">
        <v>325</v>
      </c>
      <c r="S31" s="427" t="s">
        <v>325</v>
      </c>
      <c r="T31" s="427"/>
      <c r="U31" s="268" t="s">
        <v>625</v>
      </c>
      <c r="V31" s="268" t="s">
        <v>325</v>
      </c>
      <c r="W31" s="268" t="s">
        <v>325</v>
      </c>
      <c r="X31" s="268" t="s">
        <v>325</v>
      </c>
      <c r="Y31" s="268" t="s">
        <v>325</v>
      </c>
      <c r="Z31" s="268" t="s">
        <v>325</v>
      </c>
      <c r="AA31" s="268" t="s">
        <v>325</v>
      </c>
      <c r="AB31" s="268" t="s">
        <v>325</v>
      </c>
      <c r="AC31" s="268" t="s">
        <v>325</v>
      </c>
      <c r="AD31" s="268" t="s">
        <v>626</v>
      </c>
    </row>
    <row r="32" spans="1:30" ht="20.25" customHeight="1" thickBot="1" x14ac:dyDescent="0.25">
      <c r="A32" s="428"/>
      <c r="B32" s="428" t="s">
        <v>327</v>
      </c>
      <c r="C32" s="428"/>
      <c r="D32" s="428" t="s">
        <v>344</v>
      </c>
      <c r="E32" s="428"/>
      <c r="F32" s="428"/>
      <c r="G32" s="428"/>
      <c r="H32" s="428"/>
      <c r="I32" s="267" t="s">
        <v>325</v>
      </c>
      <c r="J32" s="267" t="s">
        <v>325</v>
      </c>
      <c r="K32" s="267" t="s">
        <v>325</v>
      </c>
      <c r="L32" s="267" t="s">
        <v>325</v>
      </c>
      <c r="M32" s="426" t="s">
        <v>627</v>
      </c>
      <c r="N32" s="426"/>
      <c r="O32" s="426" t="s">
        <v>325</v>
      </c>
      <c r="P32" s="426"/>
      <c r="Q32" s="426"/>
      <c r="R32" s="267" t="s">
        <v>325</v>
      </c>
      <c r="S32" s="426" t="s">
        <v>325</v>
      </c>
      <c r="T32" s="426"/>
      <c r="U32" s="267" t="s">
        <v>325</v>
      </c>
      <c r="V32" s="267" t="s">
        <v>325</v>
      </c>
      <c r="W32" s="267" t="s">
        <v>325</v>
      </c>
      <c r="X32" s="267" t="s">
        <v>325</v>
      </c>
      <c r="Y32" s="267" t="s">
        <v>325</v>
      </c>
      <c r="Z32" s="267" t="s">
        <v>325</v>
      </c>
      <c r="AA32" s="267" t="s">
        <v>325</v>
      </c>
      <c r="AB32" s="267" t="s">
        <v>325</v>
      </c>
      <c r="AC32" s="267" t="s">
        <v>325</v>
      </c>
      <c r="AD32" s="267" t="s">
        <v>627</v>
      </c>
    </row>
    <row r="33" spans="1:30" ht="20.25" customHeight="1" thickBot="1" x14ac:dyDescent="0.25">
      <c r="A33" s="428"/>
      <c r="B33" s="428"/>
      <c r="C33" s="428"/>
      <c r="D33" s="428" t="s">
        <v>354</v>
      </c>
      <c r="E33" s="428"/>
      <c r="F33" s="428"/>
      <c r="G33" s="428"/>
      <c r="H33" s="428"/>
      <c r="I33" s="267" t="s">
        <v>325</v>
      </c>
      <c r="J33" s="267" t="s">
        <v>325</v>
      </c>
      <c r="K33" s="267" t="s">
        <v>325</v>
      </c>
      <c r="L33" s="267" t="s">
        <v>325</v>
      </c>
      <c r="M33" s="426" t="s">
        <v>482</v>
      </c>
      <c r="N33" s="426"/>
      <c r="O33" s="426" t="s">
        <v>325</v>
      </c>
      <c r="P33" s="426"/>
      <c r="Q33" s="426"/>
      <c r="R33" s="267" t="s">
        <v>325</v>
      </c>
      <c r="S33" s="426" t="s">
        <v>325</v>
      </c>
      <c r="T33" s="426"/>
      <c r="U33" s="267" t="s">
        <v>325</v>
      </c>
      <c r="V33" s="267" t="s">
        <v>325</v>
      </c>
      <c r="W33" s="267" t="s">
        <v>325</v>
      </c>
      <c r="X33" s="267" t="s">
        <v>325</v>
      </c>
      <c r="Y33" s="267" t="s">
        <v>325</v>
      </c>
      <c r="Z33" s="267" t="s">
        <v>325</v>
      </c>
      <c r="AA33" s="267" t="s">
        <v>325</v>
      </c>
      <c r="AB33" s="267" t="s">
        <v>325</v>
      </c>
      <c r="AC33" s="267" t="s">
        <v>325</v>
      </c>
      <c r="AD33" s="267" t="s">
        <v>482</v>
      </c>
    </row>
    <row r="34" spans="1:30" ht="20.25" customHeight="1" thickBot="1" x14ac:dyDescent="0.25">
      <c r="A34" s="428"/>
      <c r="B34" s="428"/>
      <c r="C34" s="428"/>
      <c r="D34" s="429" t="s">
        <v>394</v>
      </c>
      <c r="E34" s="429"/>
      <c r="F34" s="429"/>
      <c r="G34" s="429"/>
      <c r="H34" s="429"/>
      <c r="I34" s="268" t="s">
        <v>325</v>
      </c>
      <c r="J34" s="268" t="s">
        <v>325</v>
      </c>
      <c r="K34" s="268" t="s">
        <v>325</v>
      </c>
      <c r="L34" s="268" t="s">
        <v>325</v>
      </c>
      <c r="M34" s="427" t="s">
        <v>628</v>
      </c>
      <c r="N34" s="427"/>
      <c r="O34" s="427" t="s">
        <v>325</v>
      </c>
      <c r="P34" s="427"/>
      <c r="Q34" s="427"/>
      <c r="R34" s="268" t="s">
        <v>325</v>
      </c>
      <c r="S34" s="427" t="s">
        <v>325</v>
      </c>
      <c r="T34" s="427"/>
      <c r="U34" s="268" t="s">
        <v>325</v>
      </c>
      <c r="V34" s="268" t="s">
        <v>325</v>
      </c>
      <c r="W34" s="268" t="s">
        <v>325</v>
      </c>
      <c r="X34" s="268" t="s">
        <v>325</v>
      </c>
      <c r="Y34" s="268" t="s">
        <v>325</v>
      </c>
      <c r="Z34" s="268" t="s">
        <v>325</v>
      </c>
      <c r="AA34" s="268" t="s">
        <v>325</v>
      </c>
      <c r="AB34" s="268" t="s">
        <v>325</v>
      </c>
      <c r="AC34" s="268" t="s">
        <v>325</v>
      </c>
      <c r="AD34" s="268" t="s">
        <v>628</v>
      </c>
    </row>
    <row r="35" spans="1:30" ht="20.25" customHeight="1" thickBot="1" x14ac:dyDescent="0.25">
      <c r="A35" s="428"/>
      <c r="B35" s="430" t="s">
        <v>395</v>
      </c>
      <c r="C35" s="430"/>
      <c r="D35" s="430"/>
      <c r="E35" s="430"/>
      <c r="F35" s="430"/>
      <c r="G35" s="430"/>
      <c r="H35" s="430"/>
      <c r="I35" s="269" t="s">
        <v>622</v>
      </c>
      <c r="J35" s="269" t="s">
        <v>623</v>
      </c>
      <c r="K35" s="269" t="s">
        <v>325</v>
      </c>
      <c r="L35" s="269" t="s">
        <v>325</v>
      </c>
      <c r="M35" s="425" t="s">
        <v>629</v>
      </c>
      <c r="N35" s="425"/>
      <c r="O35" s="425" t="s">
        <v>325</v>
      </c>
      <c r="P35" s="425"/>
      <c r="Q35" s="425"/>
      <c r="R35" s="269" t="s">
        <v>325</v>
      </c>
      <c r="S35" s="425" t="s">
        <v>325</v>
      </c>
      <c r="T35" s="425"/>
      <c r="U35" s="269" t="s">
        <v>625</v>
      </c>
      <c r="V35" s="269" t="s">
        <v>325</v>
      </c>
      <c r="W35" s="269" t="s">
        <v>325</v>
      </c>
      <c r="X35" s="269" t="s">
        <v>325</v>
      </c>
      <c r="Y35" s="269" t="s">
        <v>325</v>
      </c>
      <c r="Z35" s="269" t="s">
        <v>325</v>
      </c>
      <c r="AA35" s="269" t="s">
        <v>325</v>
      </c>
      <c r="AB35" s="269" t="s">
        <v>325</v>
      </c>
      <c r="AC35" s="269" t="s">
        <v>325</v>
      </c>
      <c r="AD35" s="269" t="s">
        <v>630</v>
      </c>
    </row>
    <row r="36" spans="1:30" ht="20.25" customHeight="1" thickBot="1" x14ac:dyDescent="0.25">
      <c r="A36" s="428" t="s">
        <v>7</v>
      </c>
      <c r="B36" s="428" t="s">
        <v>324</v>
      </c>
      <c r="C36" s="428"/>
      <c r="D36" s="428" t="s">
        <v>364</v>
      </c>
      <c r="E36" s="428"/>
      <c r="F36" s="428"/>
      <c r="G36" s="428"/>
      <c r="H36" s="428"/>
      <c r="I36" s="267" t="s">
        <v>483</v>
      </c>
      <c r="J36" s="267" t="s">
        <v>484</v>
      </c>
      <c r="K36" s="267" t="s">
        <v>325</v>
      </c>
      <c r="L36" s="267" t="s">
        <v>325</v>
      </c>
      <c r="M36" s="426" t="s">
        <v>325</v>
      </c>
      <c r="N36" s="426"/>
      <c r="O36" s="426" t="s">
        <v>325</v>
      </c>
      <c r="P36" s="426"/>
      <c r="Q36" s="426"/>
      <c r="R36" s="267" t="s">
        <v>325</v>
      </c>
      <c r="S36" s="426" t="s">
        <v>325</v>
      </c>
      <c r="T36" s="426"/>
      <c r="U36" s="267" t="s">
        <v>325</v>
      </c>
      <c r="V36" s="267" t="s">
        <v>325</v>
      </c>
      <c r="W36" s="267" t="s">
        <v>325</v>
      </c>
      <c r="X36" s="267" t="s">
        <v>325</v>
      </c>
      <c r="Y36" s="267" t="s">
        <v>325</v>
      </c>
      <c r="Z36" s="267" t="s">
        <v>325</v>
      </c>
      <c r="AA36" s="267" t="s">
        <v>325</v>
      </c>
      <c r="AB36" s="267" t="s">
        <v>325</v>
      </c>
      <c r="AC36" s="267" t="s">
        <v>325</v>
      </c>
      <c r="AD36" s="267" t="s">
        <v>485</v>
      </c>
    </row>
    <row r="37" spans="1:30" ht="20.25" customHeight="1" thickBot="1" x14ac:dyDescent="0.25">
      <c r="A37" s="428"/>
      <c r="B37" s="428"/>
      <c r="C37" s="428"/>
      <c r="D37" s="428" t="s">
        <v>403</v>
      </c>
      <c r="E37" s="428"/>
      <c r="F37" s="428"/>
      <c r="G37" s="428"/>
      <c r="H37" s="428"/>
      <c r="I37" s="267" t="s">
        <v>404</v>
      </c>
      <c r="J37" s="267" t="s">
        <v>405</v>
      </c>
      <c r="K37" s="267" t="s">
        <v>325</v>
      </c>
      <c r="L37" s="267" t="s">
        <v>325</v>
      </c>
      <c r="M37" s="426" t="s">
        <v>325</v>
      </c>
      <c r="N37" s="426"/>
      <c r="O37" s="426" t="s">
        <v>325</v>
      </c>
      <c r="P37" s="426"/>
      <c r="Q37" s="426"/>
      <c r="R37" s="267" t="s">
        <v>325</v>
      </c>
      <c r="S37" s="426" t="s">
        <v>325</v>
      </c>
      <c r="T37" s="426"/>
      <c r="U37" s="267" t="s">
        <v>406</v>
      </c>
      <c r="V37" s="267" t="s">
        <v>325</v>
      </c>
      <c r="W37" s="267" t="s">
        <v>325</v>
      </c>
      <c r="X37" s="267" t="s">
        <v>325</v>
      </c>
      <c r="Y37" s="267" t="s">
        <v>325</v>
      </c>
      <c r="Z37" s="267" t="s">
        <v>325</v>
      </c>
      <c r="AA37" s="267" t="s">
        <v>325</v>
      </c>
      <c r="AB37" s="267" t="s">
        <v>325</v>
      </c>
      <c r="AC37" s="267" t="s">
        <v>325</v>
      </c>
      <c r="AD37" s="267" t="s">
        <v>407</v>
      </c>
    </row>
    <row r="38" spans="1:30" ht="20.25" customHeight="1" thickBot="1" x14ac:dyDescent="0.25">
      <c r="A38" s="428"/>
      <c r="B38" s="428"/>
      <c r="C38" s="428"/>
      <c r="D38" s="428" t="s">
        <v>365</v>
      </c>
      <c r="E38" s="428"/>
      <c r="F38" s="428"/>
      <c r="G38" s="428"/>
      <c r="H38" s="428"/>
      <c r="I38" s="267" t="s">
        <v>406</v>
      </c>
      <c r="J38" s="267" t="s">
        <v>481</v>
      </c>
      <c r="K38" s="267" t="s">
        <v>325</v>
      </c>
      <c r="L38" s="267" t="s">
        <v>325</v>
      </c>
      <c r="M38" s="426" t="s">
        <v>325</v>
      </c>
      <c r="N38" s="426"/>
      <c r="O38" s="426" t="s">
        <v>325</v>
      </c>
      <c r="P38" s="426"/>
      <c r="Q38" s="426"/>
      <c r="R38" s="267" t="s">
        <v>325</v>
      </c>
      <c r="S38" s="426" t="s">
        <v>325</v>
      </c>
      <c r="T38" s="426"/>
      <c r="U38" s="267" t="s">
        <v>408</v>
      </c>
      <c r="V38" s="267" t="s">
        <v>325</v>
      </c>
      <c r="W38" s="267" t="s">
        <v>325</v>
      </c>
      <c r="X38" s="267" t="s">
        <v>325</v>
      </c>
      <c r="Y38" s="267" t="s">
        <v>325</v>
      </c>
      <c r="Z38" s="267" t="s">
        <v>325</v>
      </c>
      <c r="AA38" s="267" t="s">
        <v>325</v>
      </c>
      <c r="AB38" s="267" t="s">
        <v>325</v>
      </c>
      <c r="AC38" s="267" t="s">
        <v>325</v>
      </c>
      <c r="AD38" s="267" t="s">
        <v>631</v>
      </c>
    </row>
    <row r="39" spans="1:30" ht="20.25" customHeight="1" thickBot="1" x14ac:dyDescent="0.25">
      <c r="A39" s="428"/>
      <c r="B39" s="428"/>
      <c r="C39" s="428"/>
      <c r="D39" s="428" t="s">
        <v>367</v>
      </c>
      <c r="E39" s="428"/>
      <c r="F39" s="428"/>
      <c r="G39" s="428"/>
      <c r="H39" s="428"/>
      <c r="I39" s="267" t="s">
        <v>632</v>
      </c>
      <c r="J39" s="267" t="s">
        <v>486</v>
      </c>
      <c r="K39" s="267" t="s">
        <v>325</v>
      </c>
      <c r="L39" s="267" t="s">
        <v>325</v>
      </c>
      <c r="M39" s="426" t="s">
        <v>325</v>
      </c>
      <c r="N39" s="426"/>
      <c r="O39" s="426" t="s">
        <v>325</v>
      </c>
      <c r="P39" s="426"/>
      <c r="Q39" s="426"/>
      <c r="R39" s="267" t="s">
        <v>325</v>
      </c>
      <c r="S39" s="426" t="s">
        <v>325</v>
      </c>
      <c r="T39" s="426"/>
      <c r="U39" s="267" t="s">
        <v>408</v>
      </c>
      <c r="V39" s="267" t="s">
        <v>325</v>
      </c>
      <c r="W39" s="267" t="s">
        <v>325</v>
      </c>
      <c r="X39" s="267" t="s">
        <v>325</v>
      </c>
      <c r="Y39" s="267" t="s">
        <v>325</v>
      </c>
      <c r="Z39" s="267" t="s">
        <v>325</v>
      </c>
      <c r="AA39" s="267" t="s">
        <v>325</v>
      </c>
      <c r="AB39" s="267" t="s">
        <v>325</v>
      </c>
      <c r="AC39" s="267" t="s">
        <v>325</v>
      </c>
      <c r="AD39" s="267" t="s">
        <v>633</v>
      </c>
    </row>
    <row r="40" spans="1:30" ht="20.25" customHeight="1" thickBot="1" x14ac:dyDescent="0.25">
      <c r="A40" s="428"/>
      <c r="B40" s="428"/>
      <c r="C40" s="428"/>
      <c r="D40" s="429" t="s">
        <v>393</v>
      </c>
      <c r="E40" s="429"/>
      <c r="F40" s="429"/>
      <c r="G40" s="429"/>
      <c r="H40" s="429"/>
      <c r="I40" s="268" t="s">
        <v>634</v>
      </c>
      <c r="J40" s="268" t="s">
        <v>635</v>
      </c>
      <c r="K40" s="268" t="s">
        <v>325</v>
      </c>
      <c r="L40" s="268" t="s">
        <v>325</v>
      </c>
      <c r="M40" s="427" t="s">
        <v>325</v>
      </c>
      <c r="N40" s="427"/>
      <c r="O40" s="427" t="s">
        <v>325</v>
      </c>
      <c r="P40" s="427"/>
      <c r="Q40" s="427"/>
      <c r="R40" s="268" t="s">
        <v>325</v>
      </c>
      <c r="S40" s="427" t="s">
        <v>325</v>
      </c>
      <c r="T40" s="427"/>
      <c r="U40" s="268" t="s">
        <v>409</v>
      </c>
      <c r="V40" s="268" t="s">
        <v>325</v>
      </c>
      <c r="W40" s="268" t="s">
        <v>325</v>
      </c>
      <c r="X40" s="268" t="s">
        <v>325</v>
      </c>
      <c r="Y40" s="268" t="s">
        <v>325</v>
      </c>
      <c r="Z40" s="268" t="s">
        <v>325</v>
      </c>
      <c r="AA40" s="268" t="s">
        <v>325</v>
      </c>
      <c r="AB40" s="268" t="s">
        <v>325</v>
      </c>
      <c r="AC40" s="268" t="s">
        <v>325</v>
      </c>
      <c r="AD40" s="268" t="s">
        <v>636</v>
      </c>
    </row>
    <row r="41" spans="1:30" ht="20.25" customHeight="1" thickBot="1" x14ac:dyDescent="0.25">
      <c r="A41" s="428"/>
      <c r="B41" s="428" t="s">
        <v>327</v>
      </c>
      <c r="C41" s="428"/>
      <c r="D41" s="428" t="s">
        <v>367</v>
      </c>
      <c r="E41" s="428"/>
      <c r="F41" s="428"/>
      <c r="G41" s="428"/>
      <c r="H41" s="428"/>
      <c r="I41" s="267" t="s">
        <v>325</v>
      </c>
      <c r="J41" s="267" t="s">
        <v>325</v>
      </c>
      <c r="K41" s="267" t="s">
        <v>325</v>
      </c>
      <c r="L41" s="267" t="s">
        <v>325</v>
      </c>
      <c r="M41" s="426" t="s">
        <v>637</v>
      </c>
      <c r="N41" s="426"/>
      <c r="O41" s="426" t="s">
        <v>325</v>
      </c>
      <c r="P41" s="426"/>
      <c r="Q41" s="426"/>
      <c r="R41" s="267" t="s">
        <v>325</v>
      </c>
      <c r="S41" s="426" t="s">
        <v>325</v>
      </c>
      <c r="T41" s="426"/>
      <c r="U41" s="267" t="s">
        <v>325</v>
      </c>
      <c r="V41" s="267" t="s">
        <v>325</v>
      </c>
      <c r="W41" s="267" t="s">
        <v>325</v>
      </c>
      <c r="X41" s="267" t="s">
        <v>325</v>
      </c>
      <c r="Y41" s="267" t="s">
        <v>325</v>
      </c>
      <c r="Z41" s="267" t="s">
        <v>325</v>
      </c>
      <c r="AA41" s="267" t="s">
        <v>325</v>
      </c>
      <c r="AB41" s="267" t="s">
        <v>325</v>
      </c>
      <c r="AC41" s="267" t="s">
        <v>325</v>
      </c>
      <c r="AD41" s="267" t="s">
        <v>637</v>
      </c>
    </row>
    <row r="42" spans="1:30" ht="20.25" customHeight="1" thickBot="1" x14ac:dyDescent="0.25">
      <c r="A42" s="428"/>
      <c r="B42" s="428"/>
      <c r="C42" s="428"/>
      <c r="D42" s="429" t="s">
        <v>394</v>
      </c>
      <c r="E42" s="429"/>
      <c r="F42" s="429"/>
      <c r="G42" s="429"/>
      <c r="H42" s="429"/>
      <c r="I42" s="268" t="s">
        <v>325</v>
      </c>
      <c r="J42" s="268" t="s">
        <v>325</v>
      </c>
      <c r="K42" s="268" t="s">
        <v>325</v>
      </c>
      <c r="L42" s="268" t="s">
        <v>325</v>
      </c>
      <c r="M42" s="427" t="s">
        <v>637</v>
      </c>
      <c r="N42" s="427"/>
      <c r="O42" s="427" t="s">
        <v>325</v>
      </c>
      <c r="P42" s="427"/>
      <c r="Q42" s="427"/>
      <c r="R42" s="268" t="s">
        <v>325</v>
      </c>
      <c r="S42" s="427" t="s">
        <v>325</v>
      </c>
      <c r="T42" s="427"/>
      <c r="U42" s="268" t="s">
        <v>325</v>
      </c>
      <c r="V42" s="268" t="s">
        <v>325</v>
      </c>
      <c r="W42" s="268" t="s">
        <v>325</v>
      </c>
      <c r="X42" s="268" t="s">
        <v>325</v>
      </c>
      <c r="Y42" s="268" t="s">
        <v>325</v>
      </c>
      <c r="Z42" s="268" t="s">
        <v>325</v>
      </c>
      <c r="AA42" s="268" t="s">
        <v>325</v>
      </c>
      <c r="AB42" s="268" t="s">
        <v>325</v>
      </c>
      <c r="AC42" s="268" t="s">
        <v>325</v>
      </c>
      <c r="AD42" s="268" t="s">
        <v>637</v>
      </c>
    </row>
    <row r="43" spans="1:30" ht="20.25" customHeight="1" thickBot="1" x14ac:dyDescent="0.25">
      <c r="A43" s="428"/>
      <c r="B43" s="430" t="s">
        <v>395</v>
      </c>
      <c r="C43" s="430"/>
      <c r="D43" s="430"/>
      <c r="E43" s="430"/>
      <c r="F43" s="430"/>
      <c r="G43" s="430"/>
      <c r="H43" s="430"/>
      <c r="I43" s="269" t="s">
        <v>634</v>
      </c>
      <c r="J43" s="269" t="s">
        <v>635</v>
      </c>
      <c r="K43" s="269" t="s">
        <v>325</v>
      </c>
      <c r="L43" s="269" t="s">
        <v>325</v>
      </c>
      <c r="M43" s="425" t="s">
        <v>637</v>
      </c>
      <c r="N43" s="425"/>
      <c r="O43" s="425" t="s">
        <v>325</v>
      </c>
      <c r="P43" s="425"/>
      <c r="Q43" s="425"/>
      <c r="R43" s="269" t="s">
        <v>325</v>
      </c>
      <c r="S43" s="425" t="s">
        <v>325</v>
      </c>
      <c r="T43" s="425"/>
      <c r="U43" s="269" t="s">
        <v>409</v>
      </c>
      <c r="V43" s="269" t="s">
        <v>325</v>
      </c>
      <c r="W43" s="269" t="s">
        <v>325</v>
      </c>
      <c r="X43" s="269" t="s">
        <v>325</v>
      </c>
      <c r="Y43" s="269" t="s">
        <v>325</v>
      </c>
      <c r="Z43" s="269" t="s">
        <v>325</v>
      </c>
      <c r="AA43" s="269" t="s">
        <v>325</v>
      </c>
      <c r="AB43" s="269" t="s">
        <v>325</v>
      </c>
      <c r="AC43" s="269" t="s">
        <v>325</v>
      </c>
      <c r="AD43" s="269" t="s">
        <v>638</v>
      </c>
    </row>
    <row r="44" spans="1:30" ht="20.25" customHeight="1" thickBot="1" x14ac:dyDescent="0.25">
      <c r="A44" s="428" t="s">
        <v>8</v>
      </c>
      <c r="B44" s="428" t="s">
        <v>324</v>
      </c>
      <c r="C44" s="428"/>
      <c r="D44" s="428" t="s">
        <v>368</v>
      </c>
      <c r="E44" s="428"/>
      <c r="F44" s="428"/>
      <c r="G44" s="428"/>
      <c r="H44" s="428"/>
      <c r="I44" s="267" t="s">
        <v>491</v>
      </c>
      <c r="J44" s="267" t="s">
        <v>639</v>
      </c>
      <c r="K44" s="267" t="s">
        <v>406</v>
      </c>
      <c r="L44" s="267" t="s">
        <v>410</v>
      </c>
      <c r="M44" s="426" t="s">
        <v>640</v>
      </c>
      <c r="N44" s="426"/>
      <c r="O44" s="426" t="s">
        <v>325</v>
      </c>
      <c r="P44" s="426"/>
      <c r="Q44" s="426"/>
      <c r="R44" s="267" t="s">
        <v>325</v>
      </c>
      <c r="S44" s="426" t="s">
        <v>325</v>
      </c>
      <c r="T44" s="426"/>
      <c r="U44" s="267" t="s">
        <v>411</v>
      </c>
      <c r="V44" s="267" t="s">
        <v>325</v>
      </c>
      <c r="W44" s="267" t="s">
        <v>325</v>
      </c>
      <c r="X44" s="267" t="s">
        <v>325</v>
      </c>
      <c r="Y44" s="267" t="s">
        <v>325</v>
      </c>
      <c r="Z44" s="267" t="s">
        <v>325</v>
      </c>
      <c r="AA44" s="267" t="s">
        <v>325</v>
      </c>
      <c r="AB44" s="267" t="s">
        <v>412</v>
      </c>
      <c r="AC44" s="267" t="s">
        <v>325</v>
      </c>
      <c r="AD44" s="267" t="s">
        <v>641</v>
      </c>
    </row>
    <row r="45" spans="1:30" ht="20.25" customHeight="1" thickBot="1" x14ac:dyDescent="0.25">
      <c r="A45" s="428"/>
      <c r="B45" s="428"/>
      <c r="C45" s="428"/>
      <c r="D45" s="428" t="s">
        <v>413</v>
      </c>
      <c r="E45" s="428"/>
      <c r="F45" s="428"/>
      <c r="G45" s="428"/>
      <c r="H45" s="428"/>
      <c r="I45" s="267" t="s">
        <v>642</v>
      </c>
      <c r="J45" s="267" t="s">
        <v>408</v>
      </c>
      <c r="K45" s="267" t="s">
        <v>325</v>
      </c>
      <c r="L45" s="267" t="s">
        <v>325</v>
      </c>
      <c r="M45" s="426" t="s">
        <v>408</v>
      </c>
      <c r="N45" s="426"/>
      <c r="O45" s="426" t="s">
        <v>325</v>
      </c>
      <c r="P45" s="426"/>
      <c r="Q45" s="426"/>
      <c r="R45" s="267" t="s">
        <v>325</v>
      </c>
      <c r="S45" s="426" t="s">
        <v>325</v>
      </c>
      <c r="T45" s="426"/>
      <c r="U45" s="267" t="s">
        <v>325</v>
      </c>
      <c r="V45" s="267" t="s">
        <v>325</v>
      </c>
      <c r="W45" s="267" t="s">
        <v>325</v>
      </c>
      <c r="X45" s="267" t="s">
        <v>325</v>
      </c>
      <c r="Y45" s="267" t="s">
        <v>325</v>
      </c>
      <c r="Z45" s="267" t="s">
        <v>325</v>
      </c>
      <c r="AA45" s="267" t="s">
        <v>325</v>
      </c>
      <c r="AB45" s="267" t="s">
        <v>325</v>
      </c>
      <c r="AC45" s="267" t="s">
        <v>325</v>
      </c>
      <c r="AD45" s="267" t="s">
        <v>643</v>
      </c>
    </row>
    <row r="46" spans="1:30" ht="20.25" customHeight="1" thickBot="1" x14ac:dyDescent="0.25">
      <c r="A46" s="428"/>
      <c r="B46" s="428"/>
      <c r="C46" s="428"/>
      <c r="D46" s="428" t="s">
        <v>369</v>
      </c>
      <c r="E46" s="428"/>
      <c r="F46" s="428"/>
      <c r="G46" s="428"/>
      <c r="H46" s="428"/>
      <c r="I46" s="267" t="s">
        <v>644</v>
      </c>
      <c r="J46" s="267" t="s">
        <v>645</v>
      </c>
      <c r="K46" s="267" t="s">
        <v>646</v>
      </c>
      <c r="L46" s="267" t="s">
        <v>325</v>
      </c>
      <c r="M46" s="426" t="s">
        <v>492</v>
      </c>
      <c r="N46" s="426"/>
      <c r="O46" s="426" t="s">
        <v>647</v>
      </c>
      <c r="P46" s="426"/>
      <c r="Q46" s="426"/>
      <c r="R46" s="267" t="s">
        <v>414</v>
      </c>
      <c r="S46" s="426" t="s">
        <v>325</v>
      </c>
      <c r="T46" s="426"/>
      <c r="U46" s="267" t="s">
        <v>415</v>
      </c>
      <c r="V46" s="267" t="s">
        <v>325</v>
      </c>
      <c r="W46" s="267" t="s">
        <v>416</v>
      </c>
      <c r="X46" s="267" t="s">
        <v>325</v>
      </c>
      <c r="Y46" s="267" t="s">
        <v>648</v>
      </c>
      <c r="Z46" s="267" t="s">
        <v>649</v>
      </c>
      <c r="AA46" s="267" t="s">
        <v>417</v>
      </c>
      <c r="AB46" s="267" t="s">
        <v>325</v>
      </c>
      <c r="AC46" s="267" t="s">
        <v>325</v>
      </c>
      <c r="AD46" s="267" t="s">
        <v>650</v>
      </c>
    </row>
    <row r="47" spans="1:30" ht="20.25" customHeight="1" thickBot="1" x14ac:dyDescent="0.25">
      <c r="A47" s="428"/>
      <c r="B47" s="428"/>
      <c r="C47" s="428"/>
      <c r="D47" s="428" t="s">
        <v>370</v>
      </c>
      <c r="E47" s="428"/>
      <c r="F47" s="428"/>
      <c r="G47" s="428"/>
      <c r="H47" s="428"/>
      <c r="I47" s="267" t="s">
        <v>493</v>
      </c>
      <c r="J47" s="267" t="s">
        <v>651</v>
      </c>
      <c r="K47" s="267" t="s">
        <v>494</v>
      </c>
      <c r="L47" s="267" t="s">
        <v>325</v>
      </c>
      <c r="M47" s="426" t="s">
        <v>418</v>
      </c>
      <c r="N47" s="426"/>
      <c r="O47" s="426" t="s">
        <v>325</v>
      </c>
      <c r="P47" s="426"/>
      <c r="Q47" s="426"/>
      <c r="R47" s="267" t="s">
        <v>325</v>
      </c>
      <c r="S47" s="426" t="s">
        <v>325</v>
      </c>
      <c r="T47" s="426"/>
      <c r="U47" s="267" t="s">
        <v>652</v>
      </c>
      <c r="V47" s="267" t="s">
        <v>325</v>
      </c>
      <c r="W47" s="267" t="s">
        <v>325</v>
      </c>
      <c r="X47" s="267" t="s">
        <v>325</v>
      </c>
      <c r="Y47" s="267" t="s">
        <v>325</v>
      </c>
      <c r="Z47" s="267" t="s">
        <v>325</v>
      </c>
      <c r="AA47" s="267" t="s">
        <v>325</v>
      </c>
      <c r="AB47" s="267" t="s">
        <v>325</v>
      </c>
      <c r="AC47" s="267" t="s">
        <v>325</v>
      </c>
      <c r="AD47" s="267" t="s">
        <v>653</v>
      </c>
    </row>
    <row r="48" spans="1:30" ht="20.25" customHeight="1" thickBot="1" x14ac:dyDescent="0.25">
      <c r="A48" s="428"/>
      <c r="B48" s="428"/>
      <c r="C48" s="428"/>
      <c r="D48" s="429" t="s">
        <v>393</v>
      </c>
      <c r="E48" s="429"/>
      <c r="F48" s="429"/>
      <c r="G48" s="429"/>
      <c r="H48" s="429"/>
      <c r="I48" s="268" t="s">
        <v>654</v>
      </c>
      <c r="J48" s="268" t="s">
        <v>655</v>
      </c>
      <c r="K48" s="268" t="s">
        <v>656</v>
      </c>
      <c r="L48" s="268" t="s">
        <v>410</v>
      </c>
      <c r="M48" s="427" t="s">
        <v>657</v>
      </c>
      <c r="N48" s="427"/>
      <c r="O48" s="427" t="s">
        <v>647</v>
      </c>
      <c r="P48" s="427"/>
      <c r="Q48" s="427"/>
      <c r="R48" s="268" t="s">
        <v>414</v>
      </c>
      <c r="S48" s="427" t="s">
        <v>325</v>
      </c>
      <c r="T48" s="427"/>
      <c r="U48" s="268" t="s">
        <v>658</v>
      </c>
      <c r="V48" s="268" t="s">
        <v>325</v>
      </c>
      <c r="W48" s="268" t="s">
        <v>416</v>
      </c>
      <c r="X48" s="268" t="s">
        <v>325</v>
      </c>
      <c r="Y48" s="268" t="s">
        <v>648</v>
      </c>
      <c r="Z48" s="268" t="s">
        <v>649</v>
      </c>
      <c r="AA48" s="268" t="s">
        <v>417</v>
      </c>
      <c r="AB48" s="268" t="s">
        <v>412</v>
      </c>
      <c r="AC48" s="268" t="s">
        <v>325</v>
      </c>
      <c r="AD48" s="268" t="s">
        <v>659</v>
      </c>
    </row>
    <row r="49" spans="1:30" ht="20.25" customHeight="1" thickBot="1" x14ac:dyDescent="0.25">
      <c r="A49" s="428"/>
      <c r="B49" s="428" t="s">
        <v>327</v>
      </c>
      <c r="C49" s="428"/>
      <c r="D49" s="428" t="s">
        <v>369</v>
      </c>
      <c r="E49" s="428"/>
      <c r="F49" s="428"/>
      <c r="G49" s="428"/>
      <c r="H49" s="428"/>
      <c r="I49" s="267" t="s">
        <v>325</v>
      </c>
      <c r="J49" s="267" t="s">
        <v>325</v>
      </c>
      <c r="K49" s="267" t="s">
        <v>325</v>
      </c>
      <c r="L49" s="267" t="s">
        <v>325</v>
      </c>
      <c r="M49" s="426" t="s">
        <v>325</v>
      </c>
      <c r="N49" s="426"/>
      <c r="O49" s="426" t="s">
        <v>325</v>
      </c>
      <c r="P49" s="426"/>
      <c r="Q49" s="426"/>
      <c r="R49" s="267" t="s">
        <v>325</v>
      </c>
      <c r="S49" s="426" t="s">
        <v>325</v>
      </c>
      <c r="T49" s="426"/>
      <c r="U49" s="267" t="s">
        <v>325</v>
      </c>
      <c r="V49" s="267" t="s">
        <v>325</v>
      </c>
      <c r="W49" s="267" t="s">
        <v>325</v>
      </c>
      <c r="X49" s="267" t="s">
        <v>419</v>
      </c>
      <c r="Y49" s="267" t="s">
        <v>325</v>
      </c>
      <c r="Z49" s="267" t="s">
        <v>325</v>
      </c>
      <c r="AA49" s="267" t="s">
        <v>325</v>
      </c>
      <c r="AB49" s="267" t="s">
        <v>325</v>
      </c>
      <c r="AC49" s="267" t="s">
        <v>325</v>
      </c>
      <c r="AD49" s="267" t="s">
        <v>419</v>
      </c>
    </row>
    <row r="50" spans="1:30" ht="20.25" customHeight="1" thickBot="1" x14ac:dyDescent="0.25">
      <c r="A50" s="428"/>
      <c r="B50" s="428"/>
      <c r="C50" s="428"/>
      <c r="D50" s="429" t="s">
        <v>394</v>
      </c>
      <c r="E50" s="429"/>
      <c r="F50" s="429"/>
      <c r="G50" s="429"/>
      <c r="H50" s="429"/>
      <c r="I50" s="268" t="s">
        <v>325</v>
      </c>
      <c r="J50" s="268" t="s">
        <v>325</v>
      </c>
      <c r="K50" s="268" t="s">
        <v>325</v>
      </c>
      <c r="L50" s="268" t="s">
        <v>325</v>
      </c>
      <c r="M50" s="427" t="s">
        <v>325</v>
      </c>
      <c r="N50" s="427"/>
      <c r="O50" s="427" t="s">
        <v>325</v>
      </c>
      <c r="P50" s="427"/>
      <c r="Q50" s="427"/>
      <c r="R50" s="268" t="s">
        <v>325</v>
      </c>
      <c r="S50" s="427" t="s">
        <v>325</v>
      </c>
      <c r="T50" s="427"/>
      <c r="U50" s="268" t="s">
        <v>325</v>
      </c>
      <c r="V50" s="268" t="s">
        <v>325</v>
      </c>
      <c r="W50" s="268" t="s">
        <v>325</v>
      </c>
      <c r="X50" s="268" t="s">
        <v>419</v>
      </c>
      <c r="Y50" s="268" t="s">
        <v>325</v>
      </c>
      <c r="Z50" s="268" t="s">
        <v>325</v>
      </c>
      <c r="AA50" s="268" t="s">
        <v>325</v>
      </c>
      <c r="AB50" s="268" t="s">
        <v>325</v>
      </c>
      <c r="AC50" s="268" t="s">
        <v>325</v>
      </c>
      <c r="AD50" s="268" t="s">
        <v>419</v>
      </c>
    </row>
    <row r="51" spans="1:30" ht="20.25" customHeight="1" thickBot="1" x14ac:dyDescent="0.25">
      <c r="A51" s="428"/>
      <c r="B51" s="430" t="s">
        <v>395</v>
      </c>
      <c r="C51" s="430"/>
      <c r="D51" s="430"/>
      <c r="E51" s="430"/>
      <c r="F51" s="430"/>
      <c r="G51" s="430"/>
      <c r="H51" s="430"/>
      <c r="I51" s="269" t="s">
        <v>654</v>
      </c>
      <c r="J51" s="269" t="s">
        <v>655</v>
      </c>
      <c r="K51" s="269" t="s">
        <v>656</v>
      </c>
      <c r="L51" s="269" t="s">
        <v>410</v>
      </c>
      <c r="M51" s="425" t="s">
        <v>657</v>
      </c>
      <c r="N51" s="425"/>
      <c r="O51" s="425" t="s">
        <v>647</v>
      </c>
      <c r="P51" s="425"/>
      <c r="Q51" s="425"/>
      <c r="R51" s="269" t="s">
        <v>414</v>
      </c>
      <c r="S51" s="425" t="s">
        <v>325</v>
      </c>
      <c r="T51" s="425"/>
      <c r="U51" s="269" t="s">
        <v>658</v>
      </c>
      <c r="V51" s="269" t="s">
        <v>325</v>
      </c>
      <c r="W51" s="269" t="s">
        <v>416</v>
      </c>
      <c r="X51" s="269" t="s">
        <v>419</v>
      </c>
      <c r="Y51" s="269" t="s">
        <v>648</v>
      </c>
      <c r="Z51" s="269" t="s">
        <v>649</v>
      </c>
      <c r="AA51" s="269" t="s">
        <v>417</v>
      </c>
      <c r="AB51" s="269" t="s">
        <v>412</v>
      </c>
      <c r="AC51" s="269" t="s">
        <v>325</v>
      </c>
      <c r="AD51" s="269" t="s">
        <v>660</v>
      </c>
    </row>
    <row r="52" spans="1:30" ht="20.25" customHeight="1" thickBot="1" x14ac:dyDescent="0.25">
      <c r="A52" s="428" t="s">
        <v>9</v>
      </c>
      <c r="B52" s="428" t="s">
        <v>324</v>
      </c>
      <c r="C52" s="428"/>
      <c r="D52" s="428" t="s">
        <v>371</v>
      </c>
      <c r="E52" s="428"/>
      <c r="F52" s="428"/>
      <c r="G52" s="428"/>
      <c r="H52" s="428"/>
      <c r="I52" s="267" t="s">
        <v>420</v>
      </c>
      <c r="J52" s="267" t="s">
        <v>661</v>
      </c>
      <c r="K52" s="267" t="s">
        <v>325</v>
      </c>
      <c r="L52" s="267" t="s">
        <v>325</v>
      </c>
      <c r="M52" s="426" t="s">
        <v>421</v>
      </c>
      <c r="N52" s="426"/>
      <c r="O52" s="426" t="s">
        <v>325</v>
      </c>
      <c r="P52" s="426"/>
      <c r="Q52" s="426"/>
      <c r="R52" s="267" t="s">
        <v>325</v>
      </c>
      <c r="S52" s="426" t="s">
        <v>325</v>
      </c>
      <c r="T52" s="426"/>
      <c r="U52" s="267" t="s">
        <v>422</v>
      </c>
      <c r="V52" s="267" t="s">
        <v>325</v>
      </c>
      <c r="W52" s="267" t="s">
        <v>325</v>
      </c>
      <c r="X52" s="267" t="s">
        <v>325</v>
      </c>
      <c r="Y52" s="267" t="s">
        <v>325</v>
      </c>
      <c r="Z52" s="267" t="s">
        <v>325</v>
      </c>
      <c r="AA52" s="267" t="s">
        <v>325</v>
      </c>
      <c r="AB52" s="267" t="s">
        <v>325</v>
      </c>
      <c r="AC52" s="267" t="s">
        <v>325</v>
      </c>
      <c r="AD52" s="267" t="s">
        <v>662</v>
      </c>
    </row>
    <row r="53" spans="1:30" ht="20.25" customHeight="1" thickBot="1" x14ac:dyDescent="0.25">
      <c r="A53" s="428"/>
      <c r="B53" s="428"/>
      <c r="C53" s="428"/>
      <c r="D53" s="428" t="s">
        <v>423</v>
      </c>
      <c r="E53" s="428"/>
      <c r="F53" s="428"/>
      <c r="G53" s="428"/>
      <c r="H53" s="428"/>
      <c r="I53" s="267" t="s">
        <v>424</v>
      </c>
      <c r="J53" s="267" t="s">
        <v>325</v>
      </c>
      <c r="K53" s="267" t="s">
        <v>325</v>
      </c>
      <c r="L53" s="267" t="s">
        <v>325</v>
      </c>
      <c r="M53" s="426" t="s">
        <v>663</v>
      </c>
      <c r="N53" s="426"/>
      <c r="O53" s="426" t="s">
        <v>325</v>
      </c>
      <c r="P53" s="426"/>
      <c r="Q53" s="426"/>
      <c r="R53" s="267" t="s">
        <v>325</v>
      </c>
      <c r="S53" s="426" t="s">
        <v>325</v>
      </c>
      <c r="T53" s="426"/>
      <c r="U53" s="267" t="s">
        <v>425</v>
      </c>
      <c r="V53" s="267" t="s">
        <v>325</v>
      </c>
      <c r="W53" s="267" t="s">
        <v>325</v>
      </c>
      <c r="X53" s="267" t="s">
        <v>325</v>
      </c>
      <c r="Y53" s="267" t="s">
        <v>325</v>
      </c>
      <c r="Z53" s="267" t="s">
        <v>325</v>
      </c>
      <c r="AA53" s="267" t="s">
        <v>325</v>
      </c>
      <c r="AB53" s="267" t="s">
        <v>325</v>
      </c>
      <c r="AC53" s="267" t="s">
        <v>325</v>
      </c>
      <c r="AD53" s="267" t="s">
        <v>664</v>
      </c>
    </row>
    <row r="54" spans="1:30" ht="20.25" customHeight="1" thickBot="1" x14ac:dyDescent="0.25">
      <c r="A54" s="428"/>
      <c r="B54" s="428"/>
      <c r="C54" s="428"/>
      <c r="D54" s="428" t="s">
        <v>426</v>
      </c>
      <c r="E54" s="428"/>
      <c r="F54" s="428"/>
      <c r="G54" s="428"/>
      <c r="H54" s="428"/>
      <c r="I54" s="267" t="s">
        <v>401</v>
      </c>
      <c r="J54" s="267" t="s">
        <v>325</v>
      </c>
      <c r="K54" s="267" t="s">
        <v>325</v>
      </c>
      <c r="L54" s="267" t="s">
        <v>325</v>
      </c>
      <c r="M54" s="426" t="s">
        <v>406</v>
      </c>
      <c r="N54" s="426"/>
      <c r="O54" s="426" t="s">
        <v>325</v>
      </c>
      <c r="P54" s="426"/>
      <c r="Q54" s="426"/>
      <c r="R54" s="267" t="s">
        <v>325</v>
      </c>
      <c r="S54" s="426" t="s">
        <v>325</v>
      </c>
      <c r="T54" s="426"/>
      <c r="U54" s="267" t="s">
        <v>325</v>
      </c>
      <c r="V54" s="267" t="s">
        <v>325</v>
      </c>
      <c r="W54" s="267" t="s">
        <v>325</v>
      </c>
      <c r="X54" s="267" t="s">
        <v>325</v>
      </c>
      <c r="Y54" s="267" t="s">
        <v>325</v>
      </c>
      <c r="Z54" s="267" t="s">
        <v>325</v>
      </c>
      <c r="AA54" s="267" t="s">
        <v>325</v>
      </c>
      <c r="AB54" s="267" t="s">
        <v>325</v>
      </c>
      <c r="AC54" s="267" t="s">
        <v>325</v>
      </c>
      <c r="AD54" s="267" t="s">
        <v>665</v>
      </c>
    </row>
    <row r="55" spans="1:30" ht="20.25" customHeight="1" thickBot="1" x14ac:dyDescent="0.25">
      <c r="A55" s="428"/>
      <c r="B55" s="428"/>
      <c r="C55" s="428"/>
      <c r="D55" s="428" t="s">
        <v>427</v>
      </c>
      <c r="E55" s="428"/>
      <c r="F55" s="428"/>
      <c r="G55" s="428"/>
      <c r="H55" s="428"/>
      <c r="I55" s="267" t="s">
        <v>325</v>
      </c>
      <c r="J55" s="267" t="s">
        <v>325</v>
      </c>
      <c r="K55" s="267" t="s">
        <v>325</v>
      </c>
      <c r="L55" s="267" t="s">
        <v>325</v>
      </c>
      <c r="M55" s="426" t="s">
        <v>325</v>
      </c>
      <c r="N55" s="426"/>
      <c r="O55" s="426" t="s">
        <v>495</v>
      </c>
      <c r="P55" s="426"/>
      <c r="Q55" s="426"/>
      <c r="R55" s="267" t="s">
        <v>325</v>
      </c>
      <c r="S55" s="426" t="s">
        <v>325</v>
      </c>
      <c r="T55" s="426"/>
      <c r="U55" s="267" t="s">
        <v>325</v>
      </c>
      <c r="V55" s="267" t="s">
        <v>325</v>
      </c>
      <c r="W55" s="267" t="s">
        <v>325</v>
      </c>
      <c r="X55" s="267" t="s">
        <v>325</v>
      </c>
      <c r="Y55" s="267" t="s">
        <v>325</v>
      </c>
      <c r="Z55" s="267" t="s">
        <v>325</v>
      </c>
      <c r="AA55" s="267" t="s">
        <v>325</v>
      </c>
      <c r="AB55" s="267" t="s">
        <v>325</v>
      </c>
      <c r="AC55" s="267" t="s">
        <v>325</v>
      </c>
      <c r="AD55" s="267" t="s">
        <v>495</v>
      </c>
    </row>
    <row r="56" spans="1:30" ht="20.25" customHeight="1" thickBot="1" x14ac:dyDescent="0.25">
      <c r="A56" s="428"/>
      <c r="B56" s="428"/>
      <c r="C56" s="428"/>
      <c r="D56" s="428" t="s">
        <v>428</v>
      </c>
      <c r="E56" s="428"/>
      <c r="F56" s="428"/>
      <c r="G56" s="428"/>
      <c r="H56" s="428"/>
      <c r="I56" s="267" t="s">
        <v>429</v>
      </c>
      <c r="J56" s="267" t="s">
        <v>325</v>
      </c>
      <c r="K56" s="267" t="s">
        <v>325</v>
      </c>
      <c r="L56" s="267" t="s">
        <v>325</v>
      </c>
      <c r="M56" s="426" t="s">
        <v>406</v>
      </c>
      <c r="N56" s="426"/>
      <c r="O56" s="426" t="s">
        <v>325</v>
      </c>
      <c r="P56" s="426"/>
      <c r="Q56" s="426"/>
      <c r="R56" s="267" t="s">
        <v>325</v>
      </c>
      <c r="S56" s="426" t="s">
        <v>430</v>
      </c>
      <c r="T56" s="426"/>
      <c r="U56" s="267" t="s">
        <v>431</v>
      </c>
      <c r="V56" s="267" t="s">
        <v>325</v>
      </c>
      <c r="W56" s="267" t="s">
        <v>325</v>
      </c>
      <c r="X56" s="267" t="s">
        <v>325</v>
      </c>
      <c r="Y56" s="267" t="s">
        <v>325</v>
      </c>
      <c r="Z56" s="267" t="s">
        <v>325</v>
      </c>
      <c r="AA56" s="267" t="s">
        <v>325</v>
      </c>
      <c r="AB56" s="267" t="s">
        <v>325</v>
      </c>
      <c r="AC56" s="267" t="s">
        <v>325</v>
      </c>
      <c r="AD56" s="267" t="s">
        <v>432</v>
      </c>
    </row>
    <row r="57" spans="1:30" ht="20.25" customHeight="1" thickBot="1" x14ac:dyDescent="0.25">
      <c r="A57" s="428"/>
      <c r="B57" s="428"/>
      <c r="C57" s="428"/>
      <c r="D57" s="428" t="s">
        <v>433</v>
      </c>
      <c r="E57" s="428"/>
      <c r="F57" s="428"/>
      <c r="G57" s="428"/>
      <c r="H57" s="428"/>
      <c r="I57" s="267" t="s">
        <v>325</v>
      </c>
      <c r="J57" s="267" t="s">
        <v>325</v>
      </c>
      <c r="K57" s="267" t="s">
        <v>406</v>
      </c>
      <c r="L57" s="267" t="s">
        <v>325</v>
      </c>
      <c r="M57" s="426" t="s">
        <v>325</v>
      </c>
      <c r="N57" s="426"/>
      <c r="O57" s="426" t="s">
        <v>325</v>
      </c>
      <c r="P57" s="426"/>
      <c r="Q57" s="426"/>
      <c r="R57" s="267" t="s">
        <v>325</v>
      </c>
      <c r="S57" s="426" t="s">
        <v>325</v>
      </c>
      <c r="T57" s="426"/>
      <c r="U57" s="267" t="s">
        <v>325</v>
      </c>
      <c r="V57" s="267" t="s">
        <v>325</v>
      </c>
      <c r="W57" s="267" t="s">
        <v>325</v>
      </c>
      <c r="X57" s="267" t="s">
        <v>325</v>
      </c>
      <c r="Y57" s="267" t="s">
        <v>325</v>
      </c>
      <c r="Z57" s="267" t="s">
        <v>325</v>
      </c>
      <c r="AA57" s="267" t="s">
        <v>325</v>
      </c>
      <c r="AB57" s="267" t="s">
        <v>325</v>
      </c>
      <c r="AC57" s="267" t="s">
        <v>325</v>
      </c>
      <c r="AD57" s="267" t="s">
        <v>406</v>
      </c>
    </row>
    <row r="58" spans="1:30" ht="20.25" customHeight="1" thickBot="1" x14ac:dyDescent="0.25">
      <c r="A58" s="428"/>
      <c r="B58" s="428"/>
      <c r="C58" s="428"/>
      <c r="D58" s="428" t="s">
        <v>434</v>
      </c>
      <c r="E58" s="428"/>
      <c r="F58" s="428"/>
      <c r="G58" s="428"/>
      <c r="H58" s="428"/>
      <c r="I58" s="267" t="s">
        <v>325</v>
      </c>
      <c r="J58" s="267" t="s">
        <v>325</v>
      </c>
      <c r="K58" s="267" t="s">
        <v>325</v>
      </c>
      <c r="L58" s="267" t="s">
        <v>496</v>
      </c>
      <c r="M58" s="426" t="s">
        <v>325</v>
      </c>
      <c r="N58" s="426"/>
      <c r="O58" s="426" t="s">
        <v>325</v>
      </c>
      <c r="P58" s="426"/>
      <c r="Q58" s="426"/>
      <c r="R58" s="267" t="s">
        <v>325</v>
      </c>
      <c r="S58" s="426" t="s">
        <v>325</v>
      </c>
      <c r="T58" s="426"/>
      <c r="U58" s="267" t="s">
        <v>325</v>
      </c>
      <c r="V58" s="267" t="s">
        <v>325</v>
      </c>
      <c r="W58" s="267" t="s">
        <v>325</v>
      </c>
      <c r="X58" s="267" t="s">
        <v>325</v>
      </c>
      <c r="Y58" s="267" t="s">
        <v>325</v>
      </c>
      <c r="Z58" s="267" t="s">
        <v>325</v>
      </c>
      <c r="AA58" s="267" t="s">
        <v>325</v>
      </c>
      <c r="AB58" s="267" t="s">
        <v>325</v>
      </c>
      <c r="AC58" s="267" t="s">
        <v>325</v>
      </c>
      <c r="AD58" s="267" t="s">
        <v>496</v>
      </c>
    </row>
    <row r="59" spans="1:30" ht="20.25" customHeight="1" thickBot="1" x14ac:dyDescent="0.25">
      <c r="A59" s="428"/>
      <c r="B59" s="428"/>
      <c r="C59" s="428"/>
      <c r="D59" s="428" t="s">
        <v>435</v>
      </c>
      <c r="E59" s="428"/>
      <c r="F59" s="428"/>
      <c r="G59" s="428"/>
      <c r="H59" s="428"/>
      <c r="I59" s="267" t="s">
        <v>325</v>
      </c>
      <c r="J59" s="267" t="s">
        <v>325</v>
      </c>
      <c r="K59" s="267" t="s">
        <v>325</v>
      </c>
      <c r="L59" s="267" t="s">
        <v>325</v>
      </c>
      <c r="M59" s="426" t="s">
        <v>325</v>
      </c>
      <c r="N59" s="426"/>
      <c r="O59" s="426" t="s">
        <v>325</v>
      </c>
      <c r="P59" s="426"/>
      <c r="Q59" s="426"/>
      <c r="R59" s="267" t="s">
        <v>325</v>
      </c>
      <c r="S59" s="426" t="s">
        <v>325</v>
      </c>
      <c r="T59" s="426"/>
      <c r="U59" s="267" t="s">
        <v>325</v>
      </c>
      <c r="V59" s="267" t="s">
        <v>325</v>
      </c>
      <c r="W59" s="267" t="s">
        <v>325</v>
      </c>
      <c r="X59" s="267" t="s">
        <v>325</v>
      </c>
      <c r="Y59" s="267" t="s">
        <v>325</v>
      </c>
      <c r="Z59" s="267" t="s">
        <v>325</v>
      </c>
      <c r="AA59" s="267" t="s">
        <v>436</v>
      </c>
      <c r="AB59" s="267" t="s">
        <v>325</v>
      </c>
      <c r="AC59" s="267" t="s">
        <v>325</v>
      </c>
      <c r="AD59" s="267" t="s">
        <v>436</v>
      </c>
    </row>
    <row r="60" spans="1:30" ht="20.25" customHeight="1" thickBot="1" x14ac:dyDescent="0.25">
      <c r="A60" s="428"/>
      <c r="B60" s="428"/>
      <c r="C60" s="428"/>
      <c r="D60" s="428" t="s">
        <v>437</v>
      </c>
      <c r="E60" s="428"/>
      <c r="F60" s="428"/>
      <c r="G60" s="428"/>
      <c r="H60" s="428"/>
      <c r="I60" s="267" t="s">
        <v>438</v>
      </c>
      <c r="J60" s="267" t="s">
        <v>325</v>
      </c>
      <c r="K60" s="267" t="s">
        <v>325</v>
      </c>
      <c r="L60" s="267" t="s">
        <v>325</v>
      </c>
      <c r="M60" s="426" t="s">
        <v>325</v>
      </c>
      <c r="N60" s="426"/>
      <c r="O60" s="426" t="s">
        <v>325</v>
      </c>
      <c r="P60" s="426"/>
      <c r="Q60" s="426"/>
      <c r="R60" s="267" t="s">
        <v>325</v>
      </c>
      <c r="S60" s="426" t="s">
        <v>325</v>
      </c>
      <c r="T60" s="426"/>
      <c r="U60" s="267" t="s">
        <v>325</v>
      </c>
      <c r="V60" s="267" t="s">
        <v>325</v>
      </c>
      <c r="W60" s="267" t="s">
        <v>325</v>
      </c>
      <c r="X60" s="267" t="s">
        <v>325</v>
      </c>
      <c r="Y60" s="267" t="s">
        <v>325</v>
      </c>
      <c r="Z60" s="267" t="s">
        <v>325</v>
      </c>
      <c r="AA60" s="267" t="s">
        <v>325</v>
      </c>
      <c r="AB60" s="267" t="s">
        <v>325</v>
      </c>
      <c r="AC60" s="267" t="s">
        <v>325</v>
      </c>
      <c r="AD60" s="267" t="s">
        <v>438</v>
      </c>
    </row>
    <row r="61" spans="1:30" ht="20.25" customHeight="1" thickBot="1" x14ac:dyDescent="0.25">
      <c r="A61" s="428"/>
      <c r="B61" s="428"/>
      <c r="C61" s="428"/>
      <c r="D61" s="428" t="s">
        <v>439</v>
      </c>
      <c r="E61" s="428"/>
      <c r="F61" s="428"/>
      <c r="G61" s="428"/>
      <c r="H61" s="428"/>
      <c r="I61" s="267" t="s">
        <v>325</v>
      </c>
      <c r="J61" s="267" t="s">
        <v>325</v>
      </c>
      <c r="K61" s="267" t="s">
        <v>325</v>
      </c>
      <c r="L61" s="267" t="s">
        <v>440</v>
      </c>
      <c r="M61" s="426" t="s">
        <v>325</v>
      </c>
      <c r="N61" s="426"/>
      <c r="O61" s="426" t="s">
        <v>325</v>
      </c>
      <c r="P61" s="426"/>
      <c r="Q61" s="426"/>
      <c r="R61" s="267" t="s">
        <v>325</v>
      </c>
      <c r="S61" s="426" t="s">
        <v>325</v>
      </c>
      <c r="T61" s="426"/>
      <c r="U61" s="267" t="s">
        <v>325</v>
      </c>
      <c r="V61" s="267" t="s">
        <v>325</v>
      </c>
      <c r="W61" s="267" t="s">
        <v>325</v>
      </c>
      <c r="X61" s="267" t="s">
        <v>325</v>
      </c>
      <c r="Y61" s="267" t="s">
        <v>325</v>
      </c>
      <c r="Z61" s="267" t="s">
        <v>325</v>
      </c>
      <c r="AA61" s="267" t="s">
        <v>325</v>
      </c>
      <c r="AB61" s="267" t="s">
        <v>325</v>
      </c>
      <c r="AC61" s="267" t="s">
        <v>325</v>
      </c>
      <c r="AD61" s="267" t="s">
        <v>440</v>
      </c>
    </row>
    <row r="62" spans="1:30" ht="20.25" customHeight="1" thickBot="1" x14ac:dyDescent="0.25">
      <c r="A62" s="428"/>
      <c r="B62" s="428"/>
      <c r="C62" s="428"/>
      <c r="D62" s="428" t="s">
        <v>372</v>
      </c>
      <c r="E62" s="428"/>
      <c r="F62" s="428"/>
      <c r="G62" s="428"/>
      <c r="H62" s="428"/>
      <c r="I62" s="267" t="s">
        <v>325</v>
      </c>
      <c r="J62" s="267" t="s">
        <v>325</v>
      </c>
      <c r="K62" s="267" t="s">
        <v>325</v>
      </c>
      <c r="L62" s="267" t="s">
        <v>325</v>
      </c>
      <c r="M62" s="426" t="s">
        <v>325</v>
      </c>
      <c r="N62" s="426"/>
      <c r="O62" s="426" t="s">
        <v>325</v>
      </c>
      <c r="P62" s="426"/>
      <c r="Q62" s="426"/>
      <c r="R62" s="267" t="s">
        <v>325</v>
      </c>
      <c r="S62" s="426" t="s">
        <v>325</v>
      </c>
      <c r="T62" s="426"/>
      <c r="U62" s="267" t="s">
        <v>325</v>
      </c>
      <c r="V62" s="267" t="s">
        <v>325</v>
      </c>
      <c r="W62" s="267" t="s">
        <v>325</v>
      </c>
      <c r="X62" s="267" t="s">
        <v>325</v>
      </c>
      <c r="Y62" s="267" t="s">
        <v>441</v>
      </c>
      <c r="Z62" s="267" t="s">
        <v>325</v>
      </c>
      <c r="AA62" s="267" t="s">
        <v>325</v>
      </c>
      <c r="AB62" s="267" t="s">
        <v>325</v>
      </c>
      <c r="AC62" s="267" t="s">
        <v>325</v>
      </c>
      <c r="AD62" s="267" t="s">
        <v>441</v>
      </c>
    </row>
    <row r="63" spans="1:30" ht="20.25" customHeight="1" thickBot="1" x14ac:dyDescent="0.25">
      <c r="A63" s="428"/>
      <c r="B63" s="428"/>
      <c r="C63" s="428"/>
      <c r="D63" s="428" t="s">
        <v>442</v>
      </c>
      <c r="E63" s="428"/>
      <c r="F63" s="428"/>
      <c r="G63" s="428"/>
      <c r="H63" s="428"/>
      <c r="I63" s="267" t="s">
        <v>666</v>
      </c>
      <c r="J63" s="267" t="s">
        <v>667</v>
      </c>
      <c r="K63" s="267" t="s">
        <v>325</v>
      </c>
      <c r="L63" s="267" t="s">
        <v>325</v>
      </c>
      <c r="M63" s="426" t="s">
        <v>443</v>
      </c>
      <c r="N63" s="426"/>
      <c r="O63" s="426" t="s">
        <v>325</v>
      </c>
      <c r="P63" s="426"/>
      <c r="Q63" s="426"/>
      <c r="R63" s="267" t="s">
        <v>325</v>
      </c>
      <c r="S63" s="426" t="s">
        <v>325</v>
      </c>
      <c r="T63" s="426"/>
      <c r="U63" s="267" t="s">
        <v>444</v>
      </c>
      <c r="V63" s="267" t="s">
        <v>325</v>
      </c>
      <c r="W63" s="267" t="s">
        <v>325</v>
      </c>
      <c r="X63" s="267" t="s">
        <v>325</v>
      </c>
      <c r="Y63" s="267" t="s">
        <v>325</v>
      </c>
      <c r="Z63" s="267" t="s">
        <v>325</v>
      </c>
      <c r="AA63" s="267" t="s">
        <v>325</v>
      </c>
      <c r="AB63" s="267" t="s">
        <v>325</v>
      </c>
      <c r="AC63" s="267" t="s">
        <v>325</v>
      </c>
      <c r="AD63" s="267" t="s">
        <v>668</v>
      </c>
    </row>
    <row r="64" spans="1:30" ht="20.25" customHeight="1" thickBot="1" x14ac:dyDescent="0.25">
      <c r="A64" s="428"/>
      <c r="B64" s="428"/>
      <c r="C64" s="428"/>
      <c r="D64" s="428" t="s">
        <v>445</v>
      </c>
      <c r="E64" s="428"/>
      <c r="F64" s="428"/>
      <c r="G64" s="428"/>
      <c r="H64" s="428"/>
      <c r="I64" s="267" t="s">
        <v>325</v>
      </c>
      <c r="J64" s="267" t="s">
        <v>325</v>
      </c>
      <c r="K64" s="267" t="s">
        <v>325</v>
      </c>
      <c r="L64" s="267" t="s">
        <v>446</v>
      </c>
      <c r="M64" s="426" t="s">
        <v>325</v>
      </c>
      <c r="N64" s="426"/>
      <c r="O64" s="426" t="s">
        <v>325</v>
      </c>
      <c r="P64" s="426"/>
      <c r="Q64" s="426"/>
      <c r="R64" s="267" t="s">
        <v>325</v>
      </c>
      <c r="S64" s="426" t="s">
        <v>325</v>
      </c>
      <c r="T64" s="426"/>
      <c r="U64" s="267" t="s">
        <v>325</v>
      </c>
      <c r="V64" s="267" t="s">
        <v>325</v>
      </c>
      <c r="W64" s="267" t="s">
        <v>325</v>
      </c>
      <c r="X64" s="267" t="s">
        <v>325</v>
      </c>
      <c r="Y64" s="267" t="s">
        <v>325</v>
      </c>
      <c r="Z64" s="267" t="s">
        <v>325</v>
      </c>
      <c r="AA64" s="267" t="s">
        <v>325</v>
      </c>
      <c r="AB64" s="267" t="s">
        <v>497</v>
      </c>
      <c r="AC64" s="267" t="s">
        <v>325</v>
      </c>
      <c r="AD64" s="267" t="s">
        <v>498</v>
      </c>
    </row>
    <row r="65" spans="1:30" ht="20.25" customHeight="1" thickBot="1" x14ac:dyDescent="0.25">
      <c r="A65" s="428"/>
      <c r="B65" s="428"/>
      <c r="C65" s="428"/>
      <c r="D65" s="429" t="s">
        <v>393</v>
      </c>
      <c r="E65" s="429"/>
      <c r="F65" s="429"/>
      <c r="G65" s="429"/>
      <c r="H65" s="429"/>
      <c r="I65" s="268" t="s">
        <v>669</v>
      </c>
      <c r="J65" s="268" t="s">
        <v>670</v>
      </c>
      <c r="K65" s="268" t="s">
        <v>406</v>
      </c>
      <c r="L65" s="268" t="s">
        <v>499</v>
      </c>
      <c r="M65" s="427" t="s">
        <v>671</v>
      </c>
      <c r="N65" s="427"/>
      <c r="O65" s="427" t="s">
        <v>495</v>
      </c>
      <c r="P65" s="427"/>
      <c r="Q65" s="427"/>
      <c r="R65" s="268" t="s">
        <v>325</v>
      </c>
      <c r="S65" s="427" t="s">
        <v>430</v>
      </c>
      <c r="T65" s="427"/>
      <c r="U65" s="268" t="s">
        <v>447</v>
      </c>
      <c r="V65" s="268" t="s">
        <v>325</v>
      </c>
      <c r="W65" s="268" t="s">
        <v>325</v>
      </c>
      <c r="X65" s="268" t="s">
        <v>325</v>
      </c>
      <c r="Y65" s="268" t="s">
        <v>441</v>
      </c>
      <c r="Z65" s="268" t="s">
        <v>325</v>
      </c>
      <c r="AA65" s="268" t="s">
        <v>436</v>
      </c>
      <c r="AB65" s="268" t="s">
        <v>497</v>
      </c>
      <c r="AC65" s="268" t="s">
        <v>325</v>
      </c>
      <c r="AD65" s="268" t="s">
        <v>672</v>
      </c>
    </row>
    <row r="66" spans="1:30" ht="20.25" customHeight="1" thickBot="1" x14ac:dyDescent="0.25">
      <c r="A66" s="428"/>
      <c r="B66" s="428" t="s">
        <v>327</v>
      </c>
      <c r="C66" s="428"/>
      <c r="D66" s="428" t="s">
        <v>245</v>
      </c>
      <c r="E66" s="428"/>
      <c r="F66" s="428"/>
      <c r="G66" s="428"/>
      <c r="H66" s="428"/>
      <c r="I66" s="267" t="s">
        <v>325</v>
      </c>
      <c r="J66" s="267" t="s">
        <v>325</v>
      </c>
      <c r="K66" s="267" t="s">
        <v>325</v>
      </c>
      <c r="L66" s="267" t="s">
        <v>325</v>
      </c>
      <c r="M66" s="426" t="s">
        <v>500</v>
      </c>
      <c r="N66" s="426"/>
      <c r="O66" s="426" t="s">
        <v>325</v>
      </c>
      <c r="P66" s="426"/>
      <c r="Q66" s="426"/>
      <c r="R66" s="267" t="s">
        <v>325</v>
      </c>
      <c r="S66" s="426" t="s">
        <v>325</v>
      </c>
      <c r="T66" s="426"/>
      <c r="U66" s="267" t="s">
        <v>325</v>
      </c>
      <c r="V66" s="267" t="s">
        <v>325</v>
      </c>
      <c r="W66" s="267" t="s">
        <v>325</v>
      </c>
      <c r="X66" s="267" t="s">
        <v>325</v>
      </c>
      <c r="Y66" s="267" t="s">
        <v>325</v>
      </c>
      <c r="Z66" s="267" t="s">
        <v>325</v>
      </c>
      <c r="AA66" s="267" t="s">
        <v>325</v>
      </c>
      <c r="AB66" s="267" t="s">
        <v>325</v>
      </c>
      <c r="AC66" s="267" t="s">
        <v>325</v>
      </c>
      <c r="AD66" s="267" t="s">
        <v>500</v>
      </c>
    </row>
    <row r="67" spans="1:30" ht="20.25" customHeight="1" thickBot="1" x14ac:dyDescent="0.25">
      <c r="A67" s="428"/>
      <c r="B67" s="428"/>
      <c r="C67" s="428"/>
      <c r="D67" s="429" t="s">
        <v>394</v>
      </c>
      <c r="E67" s="429"/>
      <c r="F67" s="429"/>
      <c r="G67" s="429"/>
      <c r="H67" s="429"/>
      <c r="I67" s="268" t="s">
        <v>325</v>
      </c>
      <c r="J67" s="268" t="s">
        <v>325</v>
      </c>
      <c r="K67" s="268" t="s">
        <v>325</v>
      </c>
      <c r="L67" s="268" t="s">
        <v>325</v>
      </c>
      <c r="M67" s="427" t="s">
        <v>500</v>
      </c>
      <c r="N67" s="427"/>
      <c r="O67" s="427" t="s">
        <v>325</v>
      </c>
      <c r="P67" s="427"/>
      <c r="Q67" s="427"/>
      <c r="R67" s="268" t="s">
        <v>325</v>
      </c>
      <c r="S67" s="427" t="s">
        <v>325</v>
      </c>
      <c r="T67" s="427"/>
      <c r="U67" s="268" t="s">
        <v>325</v>
      </c>
      <c r="V67" s="268" t="s">
        <v>325</v>
      </c>
      <c r="W67" s="268" t="s">
        <v>325</v>
      </c>
      <c r="X67" s="268" t="s">
        <v>325</v>
      </c>
      <c r="Y67" s="268" t="s">
        <v>325</v>
      </c>
      <c r="Z67" s="268" t="s">
        <v>325</v>
      </c>
      <c r="AA67" s="268" t="s">
        <v>325</v>
      </c>
      <c r="AB67" s="268" t="s">
        <v>325</v>
      </c>
      <c r="AC67" s="268" t="s">
        <v>325</v>
      </c>
      <c r="AD67" s="268" t="s">
        <v>500</v>
      </c>
    </row>
    <row r="68" spans="1:30" ht="20.25" customHeight="1" thickBot="1" x14ac:dyDescent="0.25">
      <c r="A68" s="428"/>
      <c r="B68" s="430" t="s">
        <v>395</v>
      </c>
      <c r="C68" s="430"/>
      <c r="D68" s="430"/>
      <c r="E68" s="430"/>
      <c r="F68" s="430"/>
      <c r="G68" s="430"/>
      <c r="H68" s="430"/>
      <c r="I68" s="269" t="s">
        <v>669</v>
      </c>
      <c r="J68" s="269" t="s">
        <v>670</v>
      </c>
      <c r="K68" s="269" t="s">
        <v>406</v>
      </c>
      <c r="L68" s="269" t="s">
        <v>499</v>
      </c>
      <c r="M68" s="425" t="s">
        <v>673</v>
      </c>
      <c r="N68" s="425"/>
      <c r="O68" s="425" t="s">
        <v>495</v>
      </c>
      <c r="P68" s="425"/>
      <c r="Q68" s="425"/>
      <c r="R68" s="269" t="s">
        <v>325</v>
      </c>
      <c r="S68" s="425" t="s">
        <v>430</v>
      </c>
      <c r="T68" s="425"/>
      <c r="U68" s="269" t="s">
        <v>447</v>
      </c>
      <c r="V68" s="269" t="s">
        <v>325</v>
      </c>
      <c r="W68" s="269" t="s">
        <v>325</v>
      </c>
      <c r="X68" s="269" t="s">
        <v>325</v>
      </c>
      <c r="Y68" s="269" t="s">
        <v>441</v>
      </c>
      <c r="Z68" s="269" t="s">
        <v>325</v>
      </c>
      <c r="AA68" s="269" t="s">
        <v>436</v>
      </c>
      <c r="AB68" s="269" t="s">
        <v>497</v>
      </c>
      <c r="AC68" s="269" t="s">
        <v>325</v>
      </c>
      <c r="AD68" s="269" t="s">
        <v>674</v>
      </c>
    </row>
    <row r="69" spans="1:30" ht="20.25" customHeight="1" thickBot="1" x14ac:dyDescent="0.25">
      <c r="A69" s="428" t="s">
        <v>10</v>
      </c>
      <c r="B69" s="428" t="s">
        <v>324</v>
      </c>
      <c r="C69" s="428"/>
      <c r="D69" s="428" t="s">
        <v>373</v>
      </c>
      <c r="E69" s="428"/>
      <c r="F69" s="428"/>
      <c r="G69" s="428"/>
      <c r="H69" s="428"/>
      <c r="I69" s="267" t="s">
        <v>675</v>
      </c>
      <c r="J69" s="267" t="s">
        <v>325</v>
      </c>
      <c r="K69" s="267" t="s">
        <v>325</v>
      </c>
      <c r="L69" s="267" t="s">
        <v>325</v>
      </c>
      <c r="M69" s="426" t="s">
        <v>676</v>
      </c>
      <c r="N69" s="426"/>
      <c r="O69" s="426" t="s">
        <v>325</v>
      </c>
      <c r="P69" s="426"/>
      <c r="Q69" s="426"/>
      <c r="R69" s="267" t="s">
        <v>325</v>
      </c>
      <c r="S69" s="426" t="s">
        <v>325</v>
      </c>
      <c r="T69" s="426"/>
      <c r="U69" s="267" t="s">
        <v>325</v>
      </c>
      <c r="V69" s="267" t="s">
        <v>325</v>
      </c>
      <c r="W69" s="267" t="s">
        <v>325</v>
      </c>
      <c r="X69" s="267" t="s">
        <v>325</v>
      </c>
      <c r="Y69" s="267" t="s">
        <v>325</v>
      </c>
      <c r="Z69" s="267" t="s">
        <v>325</v>
      </c>
      <c r="AA69" s="267" t="s">
        <v>325</v>
      </c>
      <c r="AB69" s="267" t="s">
        <v>677</v>
      </c>
      <c r="AC69" s="267" t="s">
        <v>325</v>
      </c>
      <c r="AD69" s="267" t="s">
        <v>678</v>
      </c>
    </row>
    <row r="70" spans="1:30" ht="20.25" customHeight="1" thickBot="1" x14ac:dyDescent="0.25">
      <c r="A70" s="428"/>
      <c r="B70" s="428"/>
      <c r="C70" s="428"/>
      <c r="D70" s="428" t="s">
        <v>374</v>
      </c>
      <c r="E70" s="428"/>
      <c r="F70" s="428"/>
      <c r="G70" s="428"/>
      <c r="H70" s="428"/>
      <c r="I70" s="267" t="s">
        <v>679</v>
      </c>
      <c r="J70" s="267" t="s">
        <v>325</v>
      </c>
      <c r="K70" s="267" t="s">
        <v>325</v>
      </c>
      <c r="L70" s="267" t="s">
        <v>680</v>
      </c>
      <c r="M70" s="426" t="s">
        <v>325</v>
      </c>
      <c r="N70" s="426"/>
      <c r="O70" s="426" t="s">
        <v>325</v>
      </c>
      <c r="P70" s="426"/>
      <c r="Q70" s="426"/>
      <c r="R70" s="267" t="s">
        <v>325</v>
      </c>
      <c r="S70" s="426" t="s">
        <v>325</v>
      </c>
      <c r="T70" s="426"/>
      <c r="U70" s="267" t="s">
        <v>325</v>
      </c>
      <c r="V70" s="267" t="s">
        <v>325</v>
      </c>
      <c r="W70" s="267" t="s">
        <v>325</v>
      </c>
      <c r="X70" s="267" t="s">
        <v>325</v>
      </c>
      <c r="Y70" s="267" t="s">
        <v>325</v>
      </c>
      <c r="Z70" s="267" t="s">
        <v>325</v>
      </c>
      <c r="AA70" s="267" t="s">
        <v>325</v>
      </c>
      <c r="AB70" s="267" t="s">
        <v>325</v>
      </c>
      <c r="AC70" s="267" t="s">
        <v>325</v>
      </c>
      <c r="AD70" s="267" t="s">
        <v>681</v>
      </c>
    </row>
    <row r="71" spans="1:30" ht="20.25" customHeight="1" thickBot="1" x14ac:dyDescent="0.25">
      <c r="A71" s="428"/>
      <c r="B71" s="428"/>
      <c r="C71" s="428"/>
      <c r="D71" s="428" t="s">
        <v>375</v>
      </c>
      <c r="E71" s="428"/>
      <c r="F71" s="428"/>
      <c r="G71" s="428"/>
      <c r="H71" s="428"/>
      <c r="I71" s="267" t="s">
        <v>448</v>
      </c>
      <c r="J71" s="267" t="s">
        <v>449</v>
      </c>
      <c r="K71" s="267" t="s">
        <v>325</v>
      </c>
      <c r="L71" s="267" t="s">
        <v>325</v>
      </c>
      <c r="M71" s="426" t="s">
        <v>408</v>
      </c>
      <c r="N71" s="426"/>
      <c r="O71" s="426" t="s">
        <v>325</v>
      </c>
      <c r="P71" s="426"/>
      <c r="Q71" s="426"/>
      <c r="R71" s="267" t="s">
        <v>325</v>
      </c>
      <c r="S71" s="426" t="s">
        <v>325</v>
      </c>
      <c r="T71" s="426"/>
      <c r="U71" s="267" t="s">
        <v>325</v>
      </c>
      <c r="V71" s="267" t="s">
        <v>325</v>
      </c>
      <c r="W71" s="267" t="s">
        <v>325</v>
      </c>
      <c r="X71" s="267" t="s">
        <v>325</v>
      </c>
      <c r="Y71" s="267" t="s">
        <v>325</v>
      </c>
      <c r="Z71" s="267" t="s">
        <v>325</v>
      </c>
      <c r="AA71" s="267" t="s">
        <v>325</v>
      </c>
      <c r="AB71" s="267" t="s">
        <v>325</v>
      </c>
      <c r="AC71" s="267" t="s">
        <v>325</v>
      </c>
      <c r="AD71" s="267" t="s">
        <v>450</v>
      </c>
    </row>
    <row r="72" spans="1:30" ht="20.25" customHeight="1" thickBot="1" x14ac:dyDescent="0.25">
      <c r="A72" s="428"/>
      <c r="B72" s="428"/>
      <c r="C72" s="428"/>
      <c r="D72" s="428" t="s">
        <v>451</v>
      </c>
      <c r="E72" s="428"/>
      <c r="F72" s="428"/>
      <c r="G72" s="428"/>
      <c r="H72" s="428"/>
      <c r="I72" s="267" t="s">
        <v>501</v>
      </c>
      <c r="J72" s="267" t="s">
        <v>325</v>
      </c>
      <c r="K72" s="267" t="s">
        <v>325</v>
      </c>
      <c r="L72" s="267" t="s">
        <v>325</v>
      </c>
      <c r="M72" s="426" t="s">
        <v>325</v>
      </c>
      <c r="N72" s="426"/>
      <c r="O72" s="426" t="s">
        <v>325</v>
      </c>
      <c r="P72" s="426"/>
      <c r="Q72" s="426"/>
      <c r="R72" s="267" t="s">
        <v>325</v>
      </c>
      <c r="S72" s="426" t="s">
        <v>325</v>
      </c>
      <c r="T72" s="426"/>
      <c r="U72" s="267" t="s">
        <v>325</v>
      </c>
      <c r="V72" s="267" t="s">
        <v>325</v>
      </c>
      <c r="W72" s="267" t="s">
        <v>325</v>
      </c>
      <c r="X72" s="267" t="s">
        <v>325</v>
      </c>
      <c r="Y72" s="267" t="s">
        <v>325</v>
      </c>
      <c r="Z72" s="267" t="s">
        <v>325</v>
      </c>
      <c r="AA72" s="267" t="s">
        <v>325</v>
      </c>
      <c r="AB72" s="267" t="s">
        <v>325</v>
      </c>
      <c r="AC72" s="267" t="s">
        <v>325</v>
      </c>
      <c r="AD72" s="267" t="s">
        <v>501</v>
      </c>
    </row>
    <row r="73" spans="1:30" ht="20.25" customHeight="1" thickBot="1" x14ac:dyDescent="0.25">
      <c r="A73" s="428"/>
      <c r="B73" s="428"/>
      <c r="C73" s="428"/>
      <c r="D73" s="429" t="s">
        <v>393</v>
      </c>
      <c r="E73" s="429"/>
      <c r="F73" s="429"/>
      <c r="G73" s="429"/>
      <c r="H73" s="429"/>
      <c r="I73" s="268" t="s">
        <v>682</v>
      </c>
      <c r="J73" s="268" t="s">
        <v>449</v>
      </c>
      <c r="K73" s="268" t="s">
        <v>325</v>
      </c>
      <c r="L73" s="268" t="s">
        <v>680</v>
      </c>
      <c r="M73" s="427" t="s">
        <v>683</v>
      </c>
      <c r="N73" s="427"/>
      <c r="O73" s="427" t="s">
        <v>325</v>
      </c>
      <c r="P73" s="427"/>
      <c r="Q73" s="427"/>
      <c r="R73" s="268" t="s">
        <v>325</v>
      </c>
      <c r="S73" s="427" t="s">
        <v>325</v>
      </c>
      <c r="T73" s="427"/>
      <c r="U73" s="268" t="s">
        <v>325</v>
      </c>
      <c r="V73" s="268" t="s">
        <v>325</v>
      </c>
      <c r="W73" s="268" t="s">
        <v>325</v>
      </c>
      <c r="X73" s="268" t="s">
        <v>325</v>
      </c>
      <c r="Y73" s="268" t="s">
        <v>325</v>
      </c>
      <c r="Z73" s="268" t="s">
        <v>325</v>
      </c>
      <c r="AA73" s="268" t="s">
        <v>325</v>
      </c>
      <c r="AB73" s="268" t="s">
        <v>677</v>
      </c>
      <c r="AC73" s="268" t="s">
        <v>325</v>
      </c>
      <c r="AD73" s="268" t="s">
        <v>684</v>
      </c>
    </row>
    <row r="74" spans="1:30" ht="20.25" customHeight="1" thickBot="1" x14ac:dyDescent="0.25">
      <c r="A74" s="428"/>
      <c r="B74" s="430" t="s">
        <v>395</v>
      </c>
      <c r="C74" s="430"/>
      <c r="D74" s="430"/>
      <c r="E74" s="430"/>
      <c r="F74" s="430"/>
      <c r="G74" s="430"/>
      <c r="H74" s="430"/>
      <c r="I74" s="269" t="s">
        <v>682</v>
      </c>
      <c r="J74" s="269" t="s">
        <v>449</v>
      </c>
      <c r="K74" s="269" t="s">
        <v>325</v>
      </c>
      <c r="L74" s="269" t="s">
        <v>680</v>
      </c>
      <c r="M74" s="425" t="s">
        <v>683</v>
      </c>
      <c r="N74" s="425"/>
      <c r="O74" s="425" t="s">
        <v>325</v>
      </c>
      <c r="P74" s="425"/>
      <c r="Q74" s="425"/>
      <c r="R74" s="269" t="s">
        <v>325</v>
      </c>
      <c r="S74" s="425" t="s">
        <v>325</v>
      </c>
      <c r="T74" s="425"/>
      <c r="U74" s="269" t="s">
        <v>325</v>
      </c>
      <c r="V74" s="269" t="s">
        <v>325</v>
      </c>
      <c r="W74" s="269" t="s">
        <v>325</v>
      </c>
      <c r="X74" s="269" t="s">
        <v>325</v>
      </c>
      <c r="Y74" s="269" t="s">
        <v>325</v>
      </c>
      <c r="Z74" s="269" t="s">
        <v>325</v>
      </c>
      <c r="AA74" s="269" t="s">
        <v>325</v>
      </c>
      <c r="AB74" s="269" t="s">
        <v>677</v>
      </c>
      <c r="AC74" s="269" t="s">
        <v>325</v>
      </c>
      <c r="AD74" s="269" t="s">
        <v>684</v>
      </c>
    </row>
    <row r="75" spans="1:30" ht="20.25" customHeight="1" thickBot="1" x14ac:dyDescent="0.25">
      <c r="A75" s="428" t="s">
        <v>12</v>
      </c>
      <c r="B75" s="428" t="s">
        <v>324</v>
      </c>
      <c r="C75" s="428"/>
      <c r="D75" s="428" t="s">
        <v>376</v>
      </c>
      <c r="E75" s="428"/>
      <c r="F75" s="428"/>
      <c r="G75" s="428"/>
      <c r="H75" s="428"/>
      <c r="I75" s="267" t="s">
        <v>325</v>
      </c>
      <c r="J75" s="267" t="s">
        <v>325</v>
      </c>
      <c r="K75" s="267" t="s">
        <v>325</v>
      </c>
      <c r="L75" s="267" t="s">
        <v>325</v>
      </c>
      <c r="M75" s="426" t="s">
        <v>325</v>
      </c>
      <c r="N75" s="426"/>
      <c r="O75" s="426" t="s">
        <v>452</v>
      </c>
      <c r="P75" s="426"/>
      <c r="Q75" s="426"/>
      <c r="R75" s="267" t="s">
        <v>325</v>
      </c>
      <c r="S75" s="426" t="s">
        <v>325</v>
      </c>
      <c r="T75" s="426"/>
      <c r="U75" s="267" t="s">
        <v>325</v>
      </c>
      <c r="V75" s="267" t="s">
        <v>325</v>
      </c>
      <c r="W75" s="267" t="s">
        <v>325</v>
      </c>
      <c r="X75" s="267" t="s">
        <v>325</v>
      </c>
      <c r="Y75" s="267" t="s">
        <v>325</v>
      </c>
      <c r="Z75" s="267" t="s">
        <v>325</v>
      </c>
      <c r="AA75" s="267" t="s">
        <v>325</v>
      </c>
      <c r="AB75" s="267" t="s">
        <v>325</v>
      </c>
      <c r="AC75" s="267" t="s">
        <v>325</v>
      </c>
      <c r="AD75" s="267" t="s">
        <v>452</v>
      </c>
    </row>
    <row r="76" spans="1:30" ht="20.25" customHeight="1" thickBot="1" x14ac:dyDescent="0.25">
      <c r="A76" s="428"/>
      <c r="B76" s="428"/>
      <c r="C76" s="428"/>
      <c r="D76" s="428" t="s">
        <v>453</v>
      </c>
      <c r="E76" s="428"/>
      <c r="F76" s="428"/>
      <c r="G76" s="428"/>
      <c r="H76" s="428"/>
      <c r="I76" s="267" t="s">
        <v>398</v>
      </c>
      <c r="J76" s="267" t="s">
        <v>325</v>
      </c>
      <c r="K76" s="267" t="s">
        <v>325</v>
      </c>
      <c r="L76" s="267" t="s">
        <v>325</v>
      </c>
      <c r="M76" s="426" t="s">
        <v>325</v>
      </c>
      <c r="N76" s="426"/>
      <c r="O76" s="426" t="s">
        <v>325</v>
      </c>
      <c r="P76" s="426"/>
      <c r="Q76" s="426"/>
      <c r="R76" s="267" t="s">
        <v>325</v>
      </c>
      <c r="S76" s="426" t="s">
        <v>325</v>
      </c>
      <c r="T76" s="426"/>
      <c r="U76" s="267" t="s">
        <v>325</v>
      </c>
      <c r="V76" s="267" t="s">
        <v>325</v>
      </c>
      <c r="W76" s="267" t="s">
        <v>325</v>
      </c>
      <c r="X76" s="267" t="s">
        <v>325</v>
      </c>
      <c r="Y76" s="267" t="s">
        <v>325</v>
      </c>
      <c r="Z76" s="267" t="s">
        <v>325</v>
      </c>
      <c r="AA76" s="267" t="s">
        <v>325</v>
      </c>
      <c r="AB76" s="267" t="s">
        <v>325</v>
      </c>
      <c r="AC76" s="267" t="s">
        <v>325</v>
      </c>
      <c r="AD76" s="267" t="s">
        <v>398</v>
      </c>
    </row>
    <row r="77" spans="1:30" ht="20.25" customHeight="1" thickBot="1" x14ac:dyDescent="0.25">
      <c r="A77" s="428"/>
      <c r="B77" s="428"/>
      <c r="C77" s="428"/>
      <c r="D77" s="428" t="s">
        <v>454</v>
      </c>
      <c r="E77" s="428"/>
      <c r="F77" s="428"/>
      <c r="G77" s="428"/>
      <c r="H77" s="428"/>
      <c r="I77" s="267" t="s">
        <v>325</v>
      </c>
      <c r="J77" s="267" t="s">
        <v>325</v>
      </c>
      <c r="K77" s="267" t="s">
        <v>325</v>
      </c>
      <c r="L77" s="267" t="s">
        <v>325</v>
      </c>
      <c r="M77" s="426" t="s">
        <v>325</v>
      </c>
      <c r="N77" s="426"/>
      <c r="O77" s="426" t="s">
        <v>452</v>
      </c>
      <c r="P77" s="426"/>
      <c r="Q77" s="426"/>
      <c r="R77" s="267" t="s">
        <v>325</v>
      </c>
      <c r="S77" s="426" t="s">
        <v>325</v>
      </c>
      <c r="T77" s="426"/>
      <c r="U77" s="267" t="s">
        <v>325</v>
      </c>
      <c r="V77" s="267" t="s">
        <v>325</v>
      </c>
      <c r="W77" s="267" t="s">
        <v>325</v>
      </c>
      <c r="X77" s="267" t="s">
        <v>325</v>
      </c>
      <c r="Y77" s="267" t="s">
        <v>325</v>
      </c>
      <c r="Z77" s="267" t="s">
        <v>325</v>
      </c>
      <c r="AA77" s="267" t="s">
        <v>325</v>
      </c>
      <c r="AB77" s="267" t="s">
        <v>325</v>
      </c>
      <c r="AC77" s="267" t="s">
        <v>325</v>
      </c>
      <c r="AD77" s="267" t="s">
        <v>452</v>
      </c>
    </row>
    <row r="78" spans="1:30" ht="20.25" customHeight="1" thickBot="1" x14ac:dyDescent="0.25">
      <c r="A78" s="428"/>
      <c r="B78" s="428"/>
      <c r="C78" s="428"/>
      <c r="D78" s="428" t="s">
        <v>455</v>
      </c>
      <c r="E78" s="428"/>
      <c r="F78" s="428"/>
      <c r="G78" s="428"/>
      <c r="H78" s="428"/>
      <c r="I78" s="267" t="s">
        <v>456</v>
      </c>
      <c r="J78" s="267" t="s">
        <v>406</v>
      </c>
      <c r="K78" s="267" t="s">
        <v>457</v>
      </c>
      <c r="L78" s="267" t="s">
        <v>325</v>
      </c>
      <c r="M78" s="426" t="s">
        <v>325</v>
      </c>
      <c r="N78" s="426"/>
      <c r="O78" s="426" t="s">
        <v>325</v>
      </c>
      <c r="P78" s="426"/>
      <c r="Q78" s="426"/>
      <c r="R78" s="267" t="s">
        <v>325</v>
      </c>
      <c r="S78" s="426" t="s">
        <v>325</v>
      </c>
      <c r="T78" s="426"/>
      <c r="U78" s="267" t="s">
        <v>325</v>
      </c>
      <c r="V78" s="267" t="s">
        <v>325</v>
      </c>
      <c r="W78" s="267" t="s">
        <v>325</v>
      </c>
      <c r="X78" s="267" t="s">
        <v>325</v>
      </c>
      <c r="Y78" s="267" t="s">
        <v>325</v>
      </c>
      <c r="Z78" s="267" t="s">
        <v>325</v>
      </c>
      <c r="AA78" s="267" t="s">
        <v>325</v>
      </c>
      <c r="AB78" s="267" t="s">
        <v>458</v>
      </c>
      <c r="AC78" s="267" t="s">
        <v>325</v>
      </c>
      <c r="AD78" s="267" t="s">
        <v>459</v>
      </c>
    </row>
    <row r="79" spans="1:30" ht="20.25" customHeight="1" thickBot="1" x14ac:dyDescent="0.25">
      <c r="A79" s="428"/>
      <c r="B79" s="428"/>
      <c r="C79" s="428"/>
      <c r="D79" s="429" t="s">
        <v>393</v>
      </c>
      <c r="E79" s="429"/>
      <c r="F79" s="429"/>
      <c r="G79" s="429"/>
      <c r="H79" s="429"/>
      <c r="I79" s="268" t="s">
        <v>460</v>
      </c>
      <c r="J79" s="268" t="s">
        <v>406</v>
      </c>
      <c r="K79" s="268" t="s">
        <v>457</v>
      </c>
      <c r="L79" s="268" t="s">
        <v>325</v>
      </c>
      <c r="M79" s="427" t="s">
        <v>325</v>
      </c>
      <c r="N79" s="427"/>
      <c r="O79" s="427" t="s">
        <v>502</v>
      </c>
      <c r="P79" s="427"/>
      <c r="Q79" s="427"/>
      <c r="R79" s="268" t="s">
        <v>325</v>
      </c>
      <c r="S79" s="427" t="s">
        <v>325</v>
      </c>
      <c r="T79" s="427"/>
      <c r="U79" s="268" t="s">
        <v>325</v>
      </c>
      <c r="V79" s="268" t="s">
        <v>325</v>
      </c>
      <c r="W79" s="268" t="s">
        <v>325</v>
      </c>
      <c r="X79" s="268" t="s">
        <v>325</v>
      </c>
      <c r="Y79" s="268" t="s">
        <v>325</v>
      </c>
      <c r="Z79" s="268" t="s">
        <v>325</v>
      </c>
      <c r="AA79" s="268" t="s">
        <v>325</v>
      </c>
      <c r="AB79" s="268" t="s">
        <v>458</v>
      </c>
      <c r="AC79" s="268" t="s">
        <v>325</v>
      </c>
      <c r="AD79" s="268" t="s">
        <v>503</v>
      </c>
    </row>
    <row r="80" spans="1:30" ht="20.25" customHeight="1" thickBot="1" x14ac:dyDescent="0.25">
      <c r="A80" s="428"/>
      <c r="B80" s="430" t="s">
        <v>395</v>
      </c>
      <c r="C80" s="430"/>
      <c r="D80" s="430"/>
      <c r="E80" s="430"/>
      <c r="F80" s="430"/>
      <c r="G80" s="430"/>
      <c r="H80" s="430"/>
      <c r="I80" s="269" t="s">
        <v>460</v>
      </c>
      <c r="J80" s="269" t="s">
        <v>406</v>
      </c>
      <c r="K80" s="269" t="s">
        <v>457</v>
      </c>
      <c r="L80" s="269" t="s">
        <v>325</v>
      </c>
      <c r="M80" s="425" t="s">
        <v>325</v>
      </c>
      <c r="N80" s="425"/>
      <c r="O80" s="425" t="s">
        <v>502</v>
      </c>
      <c r="P80" s="425"/>
      <c r="Q80" s="425"/>
      <c r="R80" s="269" t="s">
        <v>325</v>
      </c>
      <c r="S80" s="425" t="s">
        <v>325</v>
      </c>
      <c r="T80" s="425"/>
      <c r="U80" s="269" t="s">
        <v>325</v>
      </c>
      <c r="V80" s="269" t="s">
        <v>325</v>
      </c>
      <c r="W80" s="269" t="s">
        <v>325</v>
      </c>
      <c r="X80" s="269" t="s">
        <v>325</v>
      </c>
      <c r="Y80" s="269" t="s">
        <v>325</v>
      </c>
      <c r="Z80" s="269" t="s">
        <v>325</v>
      </c>
      <c r="AA80" s="269" t="s">
        <v>325</v>
      </c>
      <c r="AB80" s="269" t="s">
        <v>458</v>
      </c>
      <c r="AC80" s="269" t="s">
        <v>325</v>
      </c>
      <c r="AD80" s="269" t="s">
        <v>503</v>
      </c>
    </row>
    <row r="81" spans="1:30" ht="20.25" customHeight="1" thickBot="1" x14ac:dyDescent="0.25">
      <c r="A81" s="428" t="s">
        <v>56</v>
      </c>
      <c r="B81" s="428" t="s">
        <v>324</v>
      </c>
      <c r="C81" s="428"/>
      <c r="D81" s="428" t="s">
        <v>377</v>
      </c>
      <c r="E81" s="428"/>
      <c r="F81" s="428"/>
      <c r="G81" s="428"/>
      <c r="H81" s="428"/>
      <c r="I81" s="267" t="s">
        <v>402</v>
      </c>
      <c r="J81" s="267" t="s">
        <v>325</v>
      </c>
      <c r="K81" s="267" t="s">
        <v>325</v>
      </c>
      <c r="L81" s="267" t="s">
        <v>461</v>
      </c>
      <c r="M81" s="426" t="s">
        <v>325</v>
      </c>
      <c r="N81" s="426"/>
      <c r="O81" s="426" t="s">
        <v>504</v>
      </c>
      <c r="P81" s="426"/>
      <c r="Q81" s="426"/>
      <c r="R81" s="267" t="s">
        <v>325</v>
      </c>
      <c r="S81" s="426" t="s">
        <v>325</v>
      </c>
      <c r="T81" s="426"/>
      <c r="U81" s="267" t="s">
        <v>325</v>
      </c>
      <c r="V81" s="267" t="s">
        <v>505</v>
      </c>
      <c r="W81" s="267" t="s">
        <v>325</v>
      </c>
      <c r="X81" s="267" t="s">
        <v>325</v>
      </c>
      <c r="Y81" s="267" t="s">
        <v>462</v>
      </c>
      <c r="Z81" s="267" t="s">
        <v>325</v>
      </c>
      <c r="AA81" s="267" t="s">
        <v>325</v>
      </c>
      <c r="AB81" s="267" t="s">
        <v>325</v>
      </c>
      <c r="AC81" s="267" t="s">
        <v>325</v>
      </c>
      <c r="AD81" s="267" t="s">
        <v>506</v>
      </c>
    </row>
    <row r="82" spans="1:30" ht="20.25" customHeight="1" thickBot="1" x14ac:dyDescent="0.25">
      <c r="A82" s="428"/>
      <c r="B82" s="428"/>
      <c r="C82" s="428"/>
      <c r="D82" s="428" t="s">
        <v>463</v>
      </c>
      <c r="E82" s="428"/>
      <c r="F82" s="428"/>
      <c r="G82" s="428"/>
      <c r="H82" s="428"/>
      <c r="I82" s="267" t="s">
        <v>325</v>
      </c>
      <c r="J82" s="267" t="s">
        <v>325</v>
      </c>
      <c r="K82" s="267" t="s">
        <v>325</v>
      </c>
      <c r="L82" s="267" t="s">
        <v>392</v>
      </c>
      <c r="M82" s="426" t="s">
        <v>325</v>
      </c>
      <c r="N82" s="426"/>
      <c r="O82" s="426" t="s">
        <v>507</v>
      </c>
      <c r="P82" s="426"/>
      <c r="Q82" s="426"/>
      <c r="R82" s="267" t="s">
        <v>325</v>
      </c>
      <c r="S82" s="426" t="s">
        <v>325</v>
      </c>
      <c r="T82" s="426"/>
      <c r="U82" s="267" t="s">
        <v>325</v>
      </c>
      <c r="V82" s="267" t="s">
        <v>685</v>
      </c>
      <c r="W82" s="267" t="s">
        <v>325</v>
      </c>
      <c r="X82" s="267" t="s">
        <v>325</v>
      </c>
      <c r="Y82" s="267" t="s">
        <v>325</v>
      </c>
      <c r="Z82" s="267" t="s">
        <v>325</v>
      </c>
      <c r="AA82" s="267" t="s">
        <v>325</v>
      </c>
      <c r="AB82" s="267" t="s">
        <v>325</v>
      </c>
      <c r="AC82" s="267" t="s">
        <v>325</v>
      </c>
      <c r="AD82" s="267" t="s">
        <v>686</v>
      </c>
    </row>
    <row r="83" spans="1:30" ht="20.25" customHeight="1" thickBot="1" x14ac:dyDescent="0.25">
      <c r="A83" s="428"/>
      <c r="B83" s="428"/>
      <c r="C83" s="428"/>
      <c r="D83" s="429" t="s">
        <v>393</v>
      </c>
      <c r="E83" s="429"/>
      <c r="F83" s="429"/>
      <c r="G83" s="429"/>
      <c r="H83" s="429"/>
      <c r="I83" s="268" t="s">
        <v>402</v>
      </c>
      <c r="J83" s="268" t="s">
        <v>325</v>
      </c>
      <c r="K83" s="268" t="s">
        <v>325</v>
      </c>
      <c r="L83" s="268" t="s">
        <v>464</v>
      </c>
      <c r="M83" s="427" t="s">
        <v>325</v>
      </c>
      <c r="N83" s="427"/>
      <c r="O83" s="427" t="s">
        <v>508</v>
      </c>
      <c r="P83" s="427"/>
      <c r="Q83" s="427"/>
      <c r="R83" s="268" t="s">
        <v>325</v>
      </c>
      <c r="S83" s="427" t="s">
        <v>325</v>
      </c>
      <c r="T83" s="427"/>
      <c r="U83" s="268" t="s">
        <v>325</v>
      </c>
      <c r="V83" s="268" t="s">
        <v>687</v>
      </c>
      <c r="W83" s="268" t="s">
        <v>325</v>
      </c>
      <c r="X83" s="268" t="s">
        <v>325</v>
      </c>
      <c r="Y83" s="268" t="s">
        <v>462</v>
      </c>
      <c r="Z83" s="268" t="s">
        <v>325</v>
      </c>
      <c r="AA83" s="268" t="s">
        <v>325</v>
      </c>
      <c r="AB83" s="268" t="s">
        <v>325</v>
      </c>
      <c r="AC83" s="268" t="s">
        <v>325</v>
      </c>
      <c r="AD83" s="268" t="s">
        <v>688</v>
      </c>
    </row>
    <row r="84" spans="1:30" ht="20.25" customHeight="1" thickBot="1" x14ac:dyDescent="0.25">
      <c r="A84" s="428"/>
      <c r="B84" s="430" t="s">
        <v>395</v>
      </c>
      <c r="C84" s="430"/>
      <c r="D84" s="430"/>
      <c r="E84" s="430"/>
      <c r="F84" s="430"/>
      <c r="G84" s="430"/>
      <c r="H84" s="430"/>
      <c r="I84" s="269" t="s">
        <v>402</v>
      </c>
      <c r="J84" s="269" t="s">
        <v>325</v>
      </c>
      <c r="K84" s="269" t="s">
        <v>325</v>
      </c>
      <c r="L84" s="269" t="s">
        <v>464</v>
      </c>
      <c r="M84" s="425" t="s">
        <v>325</v>
      </c>
      <c r="N84" s="425"/>
      <c r="O84" s="425" t="s">
        <v>508</v>
      </c>
      <c r="P84" s="425"/>
      <c r="Q84" s="425"/>
      <c r="R84" s="269" t="s">
        <v>325</v>
      </c>
      <c r="S84" s="425" t="s">
        <v>325</v>
      </c>
      <c r="T84" s="425"/>
      <c r="U84" s="269" t="s">
        <v>325</v>
      </c>
      <c r="V84" s="269" t="s">
        <v>687</v>
      </c>
      <c r="W84" s="269" t="s">
        <v>325</v>
      </c>
      <c r="X84" s="269" t="s">
        <v>325</v>
      </c>
      <c r="Y84" s="269" t="s">
        <v>462</v>
      </c>
      <c r="Z84" s="269" t="s">
        <v>325</v>
      </c>
      <c r="AA84" s="269" t="s">
        <v>325</v>
      </c>
      <c r="AB84" s="269" t="s">
        <v>325</v>
      </c>
      <c r="AC84" s="269" t="s">
        <v>325</v>
      </c>
      <c r="AD84" s="269" t="s">
        <v>688</v>
      </c>
    </row>
    <row r="85" spans="1:30" ht="20.25" customHeight="1" thickBot="1" x14ac:dyDescent="0.25">
      <c r="A85" s="428" t="s">
        <v>65</v>
      </c>
      <c r="B85" s="428" t="s">
        <v>324</v>
      </c>
      <c r="C85" s="428"/>
      <c r="D85" s="428" t="s">
        <v>65</v>
      </c>
      <c r="E85" s="428"/>
      <c r="F85" s="428"/>
      <c r="G85" s="428"/>
      <c r="H85" s="428"/>
      <c r="I85" s="267" t="s">
        <v>444</v>
      </c>
      <c r="J85" s="267" t="s">
        <v>325</v>
      </c>
      <c r="K85" s="267" t="s">
        <v>325</v>
      </c>
      <c r="L85" s="267" t="s">
        <v>325</v>
      </c>
      <c r="M85" s="426" t="s">
        <v>325</v>
      </c>
      <c r="N85" s="426"/>
      <c r="O85" s="426" t="s">
        <v>325</v>
      </c>
      <c r="P85" s="426"/>
      <c r="Q85" s="426"/>
      <c r="R85" s="267" t="s">
        <v>325</v>
      </c>
      <c r="S85" s="426" t="s">
        <v>325</v>
      </c>
      <c r="T85" s="426"/>
      <c r="U85" s="267" t="s">
        <v>325</v>
      </c>
      <c r="V85" s="267" t="s">
        <v>325</v>
      </c>
      <c r="W85" s="267" t="s">
        <v>325</v>
      </c>
      <c r="X85" s="267" t="s">
        <v>325</v>
      </c>
      <c r="Y85" s="267" t="s">
        <v>325</v>
      </c>
      <c r="Z85" s="267" t="s">
        <v>325</v>
      </c>
      <c r="AA85" s="267" t="s">
        <v>325</v>
      </c>
      <c r="AB85" s="267" t="s">
        <v>325</v>
      </c>
      <c r="AC85" s="267" t="s">
        <v>325</v>
      </c>
      <c r="AD85" s="267" t="s">
        <v>444</v>
      </c>
    </row>
    <row r="86" spans="1:30" ht="20.25" customHeight="1" thickBot="1" x14ac:dyDescent="0.25">
      <c r="A86" s="428"/>
      <c r="B86" s="428"/>
      <c r="C86" s="428"/>
      <c r="D86" s="429" t="s">
        <v>393</v>
      </c>
      <c r="E86" s="429"/>
      <c r="F86" s="429"/>
      <c r="G86" s="429"/>
      <c r="H86" s="429"/>
      <c r="I86" s="268" t="s">
        <v>444</v>
      </c>
      <c r="J86" s="268" t="s">
        <v>325</v>
      </c>
      <c r="K86" s="268" t="s">
        <v>325</v>
      </c>
      <c r="L86" s="268" t="s">
        <v>325</v>
      </c>
      <c r="M86" s="427" t="s">
        <v>325</v>
      </c>
      <c r="N86" s="427"/>
      <c r="O86" s="427" t="s">
        <v>325</v>
      </c>
      <c r="P86" s="427"/>
      <c r="Q86" s="427"/>
      <c r="R86" s="268" t="s">
        <v>325</v>
      </c>
      <c r="S86" s="427" t="s">
        <v>325</v>
      </c>
      <c r="T86" s="427"/>
      <c r="U86" s="268" t="s">
        <v>325</v>
      </c>
      <c r="V86" s="268" t="s">
        <v>325</v>
      </c>
      <c r="W86" s="268" t="s">
        <v>325</v>
      </c>
      <c r="X86" s="268" t="s">
        <v>325</v>
      </c>
      <c r="Y86" s="268" t="s">
        <v>325</v>
      </c>
      <c r="Z86" s="268" t="s">
        <v>325</v>
      </c>
      <c r="AA86" s="268" t="s">
        <v>325</v>
      </c>
      <c r="AB86" s="268" t="s">
        <v>325</v>
      </c>
      <c r="AC86" s="268" t="s">
        <v>325</v>
      </c>
      <c r="AD86" s="268" t="s">
        <v>444</v>
      </c>
    </row>
    <row r="87" spans="1:30" ht="20.25" customHeight="1" thickBot="1" x14ac:dyDescent="0.25">
      <c r="A87" s="428"/>
      <c r="B87" s="430" t="s">
        <v>395</v>
      </c>
      <c r="C87" s="430"/>
      <c r="D87" s="430"/>
      <c r="E87" s="430"/>
      <c r="F87" s="430"/>
      <c r="G87" s="430"/>
      <c r="H87" s="430"/>
      <c r="I87" s="269" t="s">
        <v>444</v>
      </c>
      <c r="J87" s="269" t="s">
        <v>325</v>
      </c>
      <c r="K87" s="269" t="s">
        <v>325</v>
      </c>
      <c r="L87" s="269" t="s">
        <v>325</v>
      </c>
      <c r="M87" s="425" t="s">
        <v>325</v>
      </c>
      <c r="N87" s="425"/>
      <c r="O87" s="425" t="s">
        <v>325</v>
      </c>
      <c r="P87" s="425"/>
      <c r="Q87" s="425"/>
      <c r="R87" s="269" t="s">
        <v>325</v>
      </c>
      <c r="S87" s="425" t="s">
        <v>325</v>
      </c>
      <c r="T87" s="425"/>
      <c r="U87" s="269" t="s">
        <v>325</v>
      </c>
      <c r="V87" s="269" t="s">
        <v>325</v>
      </c>
      <c r="W87" s="269" t="s">
        <v>325</v>
      </c>
      <c r="X87" s="269" t="s">
        <v>325</v>
      </c>
      <c r="Y87" s="269" t="s">
        <v>325</v>
      </c>
      <c r="Z87" s="269" t="s">
        <v>325</v>
      </c>
      <c r="AA87" s="269" t="s">
        <v>325</v>
      </c>
      <c r="AB87" s="269" t="s">
        <v>325</v>
      </c>
      <c r="AC87" s="269" t="s">
        <v>325</v>
      </c>
      <c r="AD87" s="269" t="s">
        <v>444</v>
      </c>
    </row>
    <row r="88" spans="1:30" ht="20.25" customHeight="1" thickBot="1" x14ac:dyDescent="0.25">
      <c r="A88" s="428" t="s">
        <v>11</v>
      </c>
      <c r="B88" s="428" t="s">
        <v>324</v>
      </c>
      <c r="C88" s="428"/>
      <c r="D88" s="428" t="s">
        <v>465</v>
      </c>
      <c r="E88" s="428"/>
      <c r="F88" s="428"/>
      <c r="G88" s="428"/>
      <c r="H88" s="428"/>
      <c r="I88" s="267" t="s">
        <v>462</v>
      </c>
      <c r="J88" s="267" t="s">
        <v>325</v>
      </c>
      <c r="K88" s="267" t="s">
        <v>325</v>
      </c>
      <c r="L88" s="267" t="s">
        <v>325</v>
      </c>
      <c r="M88" s="426" t="s">
        <v>325</v>
      </c>
      <c r="N88" s="426"/>
      <c r="O88" s="426" t="s">
        <v>509</v>
      </c>
      <c r="P88" s="426"/>
      <c r="Q88" s="426"/>
      <c r="R88" s="267" t="s">
        <v>325</v>
      </c>
      <c r="S88" s="426" t="s">
        <v>325</v>
      </c>
      <c r="T88" s="426"/>
      <c r="U88" s="267" t="s">
        <v>325</v>
      </c>
      <c r="V88" s="267" t="s">
        <v>325</v>
      </c>
      <c r="W88" s="267" t="s">
        <v>325</v>
      </c>
      <c r="X88" s="267" t="s">
        <v>325</v>
      </c>
      <c r="Y88" s="267" t="s">
        <v>325</v>
      </c>
      <c r="Z88" s="267" t="s">
        <v>444</v>
      </c>
      <c r="AA88" s="267" t="s">
        <v>325</v>
      </c>
      <c r="AB88" s="267" t="s">
        <v>325</v>
      </c>
      <c r="AC88" s="267" t="s">
        <v>325</v>
      </c>
      <c r="AD88" s="267" t="s">
        <v>510</v>
      </c>
    </row>
    <row r="89" spans="1:30" ht="20.25" customHeight="1" thickBot="1" x14ac:dyDescent="0.25">
      <c r="A89" s="428"/>
      <c r="B89" s="428"/>
      <c r="C89" s="428"/>
      <c r="D89" s="428" t="s">
        <v>466</v>
      </c>
      <c r="E89" s="428"/>
      <c r="F89" s="428"/>
      <c r="G89" s="428"/>
      <c r="H89" s="428"/>
      <c r="I89" s="267" t="s">
        <v>325</v>
      </c>
      <c r="J89" s="267" t="s">
        <v>325</v>
      </c>
      <c r="K89" s="267" t="s">
        <v>325</v>
      </c>
      <c r="L89" s="267" t="s">
        <v>325</v>
      </c>
      <c r="M89" s="426" t="s">
        <v>325</v>
      </c>
      <c r="N89" s="426"/>
      <c r="O89" s="426" t="s">
        <v>325</v>
      </c>
      <c r="P89" s="426"/>
      <c r="Q89" s="426"/>
      <c r="R89" s="267" t="s">
        <v>467</v>
      </c>
      <c r="S89" s="426" t="s">
        <v>325</v>
      </c>
      <c r="T89" s="426"/>
      <c r="U89" s="267" t="s">
        <v>325</v>
      </c>
      <c r="V89" s="267" t="s">
        <v>325</v>
      </c>
      <c r="W89" s="267" t="s">
        <v>325</v>
      </c>
      <c r="X89" s="267" t="s">
        <v>325</v>
      </c>
      <c r="Y89" s="267" t="s">
        <v>325</v>
      </c>
      <c r="Z89" s="267" t="s">
        <v>325</v>
      </c>
      <c r="AA89" s="267" t="s">
        <v>325</v>
      </c>
      <c r="AB89" s="267" t="s">
        <v>325</v>
      </c>
      <c r="AC89" s="267" t="s">
        <v>325</v>
      </c>
      <c r="AD89" s="267" t="s">
        <v>467</v>
      </c>
    </row>
    <row r="90" spans="1:30" ht="20.25" customHeight="1" thickBot="1" x14ac:dyDescent="0.25">
      <c r="A90" s="428"/>
      <c r="B90" s="428"/>
      <c r="C90" s="428"/>
      <c r="D90" s="429" t="s">
        <v>393</v>
      </c>
      <c r="E90" s="429"/>
      <c r="F90" s="429"/>
      <c r="G90" s="429"/>
      <c r="H90" s="429"/>
      <c r="I90" s="268" t="s">
        <v>462</v>
      </c>
      <c r="J90" s="268" t="s">
        <v>325</v>
      </c>
      <c r="K90" s="268" t="s">
        <v>325</v>
      </c>
      <c r="L90" s="268" t="s">
        <v>325</v>
      </c>
      <c r="M90" s="427" t="s">
        <v>325</v>
      </c>
      <c r="N90" s="427"/>
      <c r="O90" s="427" t="s">
        <v>509</v>
      </c>
      <c r="P90" s="427"/>
      <c r="Q90" s="427"/>
      <c r="R90" s="268" t="s">
        <v>467</v>
      </c>
      <c r="S90" s="427" t="s">
        <v>325</v>
      </c>
      <c r="T90" s="427"/>
      <c r="U90" s="268" t="s">
        <v>325</v>
      </c>
      <c r="V90" s="268" t="s">
        <v>325</v>
      </c>
      <c r="W90" s="268" t="s">
        <v>325</v>
      </c>
      <c r="X90" s="268" t="s">
        <v>325</v>
      </c>
      <c r="Y90" s="268" t="s">
        <v>325</v>
      </c>
      <c r="Z90" s="268" t="s">
        <v>444</v>
      </c>
      <c r="AA90" s="268" t="s">
        <v>325</v>
      </c>
      <c r="AB90" s="268" t="s">
        <v>325</v>
      </c>
      <c r="AC90" s="268" t="s">
        <v>325</v>
      </c>
      <c r="AD90" s="268" t="s">
        <v>511</v>
      </c>
    </row>
    <row r="91" spans="1:30" ht="20.25" customHeight="1" thickBot="1" x14ac:dyDescent="0.25">
      <c r="A91" s="428"/>
      <c r="B91" s="430" t="s">
        <v>395</v>
      </c>
      <c r="C91" s="430"/>
      <c r="D91" s="430"/>
      <c r="E91" s="430"/>
      <c r="F91" s="430"/>
      <c r="G91" s="430"/>
      <c r="H91" s="430"/>
      <c r="I91" s="269" t="s">
        <v>462</v>
      </c>
      <c r="J91" s="269" t="s">
        <v>325</v>
      </c>
      <c r="K91" s="269" t="s">
        <v>325</v>
      </c>
      <c r="L91" s="269" t="s">
        <v>325</v>
      </c>
      <c r="M91" s="425" t="s">
        <v>325</v>
      </c>
      <c r="N91" s="425"/>
      <c r="O91" s="425" t="s">
        <v>509</v>
      </c>
      <c r="P91" s="425"/>
      <c r="Q91" s="425"/>
      <c r="R91" s="269" t="s">
        <v>467</v>
      </c>
      <c r="S91" s="425" t="s">
        <v>325</v>
      </c>
      <c r="T91" s="425"/>
      <c r="U91" s="269" t="s">
        <v>325</v>
      </c>
      <c r="V91" s="269" t="s">
        <v>325</v>
      </c>
      <c r="W91" s="269" t="s">
        <v>325</v>
      </c>
      <c r="X91" s="269" t="s">
        <v>325</v>
      </c>
      <c r="Y91" s="269" t="s">
        <v>325</v>
      </c>
      <c r="Z91" s="269" t="s">
        <v>444</v>
      </c>
      <c r="AA91" s="269" t="s">
        <v>325</v>
      </c>
      <c r="AB91" s="269" t="s">
        <v>325</v>
      </c>
      <c r="AC91" s="269" t="s">
        <v>325</v>
      </c>
      <c r="AD91" s="269" t="s">
        <v>511</v>
      </c>
    </row>
    <row r="92" spans="1:30" ht="20.25" customHeight="1" thickBot="1" x14ac:dyDescent="0.25">
      <c r="A92" s="432" t="str">
        <f>"รวมเดือนนี้"</f>
        <v>รวมเดือนนี้</v>
      </c>
      <c r="B92" s="432"/>
      <c r="C92" s="432"/>
      <c r="D92" s="432"/>
      <c r="E92" s="432"/>
      <c r="F92" s="432"/>
      <c r="G92" s="432"/>
      <c r="H92" s="432"/>
      <c r="I92" s="264" t="s">
        <v>689</v>
      </c>
      <c r="J92" s="264" t="s">
        <v>690</v>
      </c>
      <c r="K92" s="264" t="s">
        <v>691</v>
      </c>
      <c r="L92" s="264" t="s">
        <v>692</v>
      </c>
      <c r="M92" s="433" t="s">
        <v>693</v>
      </c>
      <c r="N92" s="433"/>
      <c r="O92" s="433" t="s">
        <v>694</v>
      </c>
      <c r="P92" s="433"/>
      <c r="Q92" s="433"/>
      <c r="R92" s="264" t="s">
        <v>468</v>
      </c>
      <c r="S92" s="433" t="s">
        <v>430</v>
      </c>
      <c r="T92" s="433"/>
      <c r="U92" s="264" t="s">
        <v>695</v>
      </c>
      <c r="V92" s="264" t="s">
        <v>687</v>
      </c>
      <c r="W92" s="264" t="s">
        <v>416</v>
      </c>
      <c r="X92" s="264" t="s">
        <v>419</v>
      </c>
      <c r="Y92" s="264" t="s">
        <v>696</v>
      </c>
      <c r="Z92" s="264" t="s">
        <v>697</v>
      </c>
      <c r="AA92" s="264" t="s">
        <v>469</v>
      </c>
      <c r="AB92" s="264" t="s">
        <v>698</v>
      </c>
      <c r="AC92" s="264" t="s">
        <v>599</v>
      </c>
      <c r="AD92" s="264" t="s">
        <v>699</v>
      </c>
    </row>
    <row r="93" spans="1:30" ht="20.25" customHeight="1" thickBot="1" x14ac:dyDescent="0.25">
      <c r="A93" s="434" t="s">
        <v>470</v>
      </c>
      <c r="B93" s="434"/>
      <c r="C93" s="434"/>
      <c r="D93" s="434"/>
      <c r="E93" s="434"/>
      <c r="F93" s="434"/>
      <c r="G93" s="434"/>
      <c r="H93" s="434"/>
      <c r="I93" s="265" t="s">
        <v>689</v>
      </c>
      <c r="J93" s="266" t="s">
        <v>690</v>
      </c>
      <c r="K93" s="266" t="s">
        <v>691</v>
      </c>
      <c r="L93" s="266" t="s">
        <v>692</v>
      </c>
      <c r="M93" s="435" t="s">
        <v>700</v>
      </c>
      <c r="N93" s="435"/>
      <c r="O93" s="435" t="s">
        <v>694</v>
      </c>
      <c r="P93" s="435"/>
      <c r="Q93" s="435"/>
      <c r="R93" s="266" t="s">
        <v>468</v>
      </c>
      <c r="S93" s="435" t="s">
        <v>430</v>
      </c>
      <c r="T93" s="435"/>
      <c r="U93" s="266" t="s">
        <v>695</v>
      </c>
      <c r="V93" s="266" t="s">
        <v>687</v>
      </c>
      <c r="W93" s="266" t="s">
        <v>416</v>
      </c>
      <c r="X93" s="266" t="s">
        <v>325</v>
      </c>
      <c r="Y93" s="266" t="s">
        <v>696</v>
      </c>
      <c r="Z93" s="266" t="s">
        <v>697</v>
      </c>
      <c r="AA93" s="266" t="s">
        <v>469</v>
      </c>
      <c r="AB93" s="266" t="s">
        <v>698</v>
      </c>
      <c r="AC93" s="266" t="s">
        <v>595</v>
      </c>
      <c r="AD93" s="266" t="s">
        <v>701</v>
      </c>
    </row>
    <row r="94" spans="1:30" ht="20.25" customHeight="1" thickBot="1" x14ac:dyDescent="0.25">
      <c r="A94" s="434" t="s">
        <v>471</v>
      </c>
      <c r="B94" s="434"/>
      <c r="C94" s="434"/>
      <c r="D94" s="434"/>
      <c r="E94" s="434"/>
      <c r="F94" s="434"/>
      <c r="G94" s="434"/>
      <c r="H94" s="434"/>
      <c r="I94" s="266" t="s">
        <v>325</v>
      </c>
      <c r="J94" s="266" t="s">
        <v>325</v>
      </c>
      <c r="K94" s="266" t="s">
        <v>325</v>
      </c>
      <c r="L94" s="266" t="s">
        <v>325</v>
      </c>
      <c r="M94" s="435" t="s">
        <v>702</v>
      </c>
      <c r="N94" s="435"/>
      <c r="O94" s="435" t="s">
        <v>325</v>
      </c>
      <c r="P94" s="435"/>
      <c r="Q94" s="435"/>
      <c r="R94" s="266" t="s">
        <v>325</v>
      </c>
      <c r="S94" s="435" t="s">
        <v>325</v>
      </c>
      <c r="T94" s="435"/>
      <c r="U94" s="266" t="s">
        <v>325</v>
      </c>
      <c r="V94" s="266" t="s">
        <v>325</v>
      </c>
      <c r="W94" s="266" t="s">
        <v>325</v>
      </c>
      <c r="X94" s="266" t="s">
        <v>419</v>
      </c>
      <c r="Y94" s="266" t="s">
        <v>325</v>
      </c>
      <c r="Z94" s="266" t="s">
        <v>325</v>
      </c>
      <c r="AA94" s="266" t="s">
        <v>325</v>
      </c>
      <c r="AB94" s="266" t="s">
        <v>325</v>
      </c>
      <c r="AC94" s="266" t="s">
        <v>598</v>
      </c>
      <c r="AD94" s="266" t="s">
        <v>703</v>
      </c>
    </row>
  </sheetData>
  <mergeCells count="409">
    <mergeCell ref="A93:H93"/>
    <mergeCell ref="M93:N93"/>
    <mergeCell ref="O93:Q93"/>
    <mergeCell ref="S93:T93"/>
    <mergeCell ref="A94:H94"/>
    <mergeCell ref="M94:N94"/>
    <mergeCell ref="O94:Q94"/>
    <mergeCell ref="S94:T94"/>
    <mergeCell ref="A75:A80"/>
    <mergeCell ref="B75:C79"/>
    <mergeCell ref="D78:H78"/>
    <mergeCell ref="B80:H80"/>
    <mergeCell ref="A81:A84"/>
    <mergeCell ref="B81:C83"/>
    <mergeCell ref="D82:H82"/>
    <mergeCell ref="B84:H84"/>
    <mergeCell ref="A85:A87"/>
    <mergeCell ref="B85:C86"/>
    <mergeCell ref="D85:H85"/>
    <mergeCell ref="B87:H87"/>
    <mergeCell ref="B49:C50"/>
    <mergeCell ref="B51:H51"/>
    <mergeCell ref="A52:A68"/>
    <mergeCell ref="B52:C65"/>
    <mergeCell ref="B66:C67"/>
    <mergeCell ref="D66:H66"/>
    <mergeCell ref="B68:H68"/>
    <mergeCell ref="A69:A74"/>
    <mergeCell ref="B69:C73"/>
    <mergeCell ref="D72:H72"/>
    <mergeCell ref="B74:H74"/>
    <mergeCell ref="X5:X6"/>
    <mergeCell ref="Y5:Y6"/>
    <mergeCell ref="Z5:Z6"/>
    <mergeCell ref="AA5:AA6"/>
    <mergeCell ref="AB5:AB6"/>
    <mergeCell ref="AC5:AC6"/>
    <mergeCell ref="A6:B6"/>
    <mergeCell ref="E6:F6"/>
    <mergeCell ref="A7:A16"/>
    <mergeCell ref="B7:C11"/>
    <mergeCell ref="B12:C15"/>
    <mergeCell ref="D12:H12"/>
    <mergeCell ref="B16:H16"/>
    <mergeCell ref="A1:AD1"/>
    <mergeCell ref="A2:AD3"/>
    <mergeCell ref="A4:E5"/>
    <mergeCell ref="I4:J4"/>
    <mergeCell ref="K4:L4"/>
    <mergeCell ref="M4:Q4"/>
    <mergeCell ref="S4:T4"/>
    <mergeCell ref="U4:V4"/>
    <mergeCell ref="W4:X4"/>
    <mergeCell ref="Y4:Z4"/>
    <mergeCell ref="AD4:AD6"/>
    <mergeCell ref="I5:I6"/>
    <mergeCell ref="J5:J6"/>
    <mergeCell ref="K5:K6"/>
    <mergeCell ref="L5:L6"/>
    <mergeCell ref="M5:N6"/>
    <mergeCell ref="O5:Q6"/>
    <mergeCell ref="R5:R6"/>
    <mergeCell ref="S5:T6"/>
    <mergeCell ref="U5:U6"/>
    <mergeCell ref="V5:V6"/>
    <mergeCell ref="W5:W6"/>
    <mergeCell ref="M90:N90"/>
    <mergeCell ref="O90:Q90"/>
    <mergeCell ref="S90:T90"/>
    <mergeCell ref="M91:N91"/>
    <mergeCell ref="O91:Q91"/>
    <mergeCell ref="S91:T91"/>
    <mergeCell ref="A92:H92"/>
    <mergeCell ref="M92:N92"/>
    <mergeCell ref="O92:Q92"/>
    <mergeCell ref="S92:T92"/>
    <mergeCell ref="A88:A91"/>
    <mergeCell ref="B88:C90"/>
    <mergeCell ref="D89:H89"/>
    <mergeCell ref="D90:H90"/>
    <mergeCell ref="B91:H91"/>
    <mergeCell ref="M87:N87"/>
    <mergeCell ref="O87:Q87"/>
    <mergeCell ref="S87:T87"/>
    <mergeCell ref="D88:H88"/>
    <mergeCell ref="M88:N88"/>
    <mergeCell ref="O88:Q88"/>
    <mergeCell ref="S88:T88"/>
    <mergeCell ref="M89:N89"/>
    <mergeCell ref="O89:Q89"/>
    <mergeCell ref="S89:T89"/>
    <mergeCell ref="D83:H83"/>
    <mergeCell ref="D86:H86"/>
    <mergeCell ref="D60:H60"/>
    <mergeCell ref="D76:H76"/>
    <mergeCell ref="D79:H79"/>
    <mergeCell ref="D55:H55"/>
    <mergeCell ref="D61:H61"/>
    <mergeCell ref="D67:H67"/>
    <mergeCell ref="D75:H75"/>
    <mergeCell ref="D77:H77"/>
    <mergeCell ref="D81:H81"/>
    <mergeCell ref="D41:H41"/>
    <mergeCell ref="D44:H44"/>
    <mergeCell ref="A24:A35"/>
    <mergeCell ref="B24:C31"/>
    <mergeCell ref="D31:H31"/>
    <mergeCell ref="B32:C34"/>
    <mergeCell ref="B35:H35"/>
    <mergeCell ref="A36:A43"/>
    <mergeCell ref="B36:C40"/>
    <mergeCell ref="D40:H40"/>
    <mergeCell ref="B41:C42"/>
    <mergeCell ref="B43:H43"/>
    <mergeCell ref="A44:A51"/>
    <mergeCell ref="B44:C48"/>
    <mergeCell ref="D17:H17"/>
    <mergeCell ref="D29:H29"/>
    <mergeCell ref="D15:H15"/>
    <mergeCell ref="D21:H21"/>
    <mergeCell ref="D26:H26"/>
    <mergeCell ref="D28:H28"/>
    <mergeCell ref="D30:H30"/>
    <mergeCell ref="A17:A23"/>
    <mergeCell ref="B17:C22"/>
    <mergeCell ref="D19:H19"/>
    <mergeCell ref="B23:H23"/>
    <mergeCell ref="D10:H10"/>
    <mergeCell ref="D7:H7"/>
    <mergeCell ref="D9:H9"/>
    <mergeCell ref="M9:N9"/>
    <mergeCell ref="O9:Q9"/>
    <mergeCell ref="S9:T9"/>
    <mergeCell ref="S13:T13"/>
    <mergeCell ref="D14:H14"/>
    <mergeCell ref="M14:N14"/>
    <mergeCell ref="O14:Q14"/>
    <mergeCell ref="S14:T14"/>
    <mergeCell ref="M10:N10"/>
    <mergeCell ref="O10:Q10"/>
    <mergeCell ref="S10:T10"/>
    <mergeCell ref="M7:N7"/>
    <mergeCell ref="O7:Q7"/>
    <mergeCell ref="S7:T7"/>
    <mergeCell ref="D8:H8"/>
    <mergeCell ref="M8:N8"/>
    <mergeCell ref="O8:Q8"/>
    <mergeCell ref="S8:T8"/>
    <mergeCell ref="M17:N17"/>
    <mergeCell ref="O17:Q17"/>
    <mergeCell ref="S17:T17"/>
    <mergeCell ref="D18:H18"/>
    <mergeCell ref="M18:N18"/>
    <mergeCell ref="O18:Q18"/>
    <mergeCell ref="S18:T18"/>
    <mergeCell ref="D11:H11"/>
    <mergeCell ref="M11:N11"/>
    <mergeCell ref="O11:Q11"/>
    <mergeCell ref="S11:T11"/>
    <mergeCell ref="M12:N12"/>
    <mergeCell ref="O12:Q12"/>
    <mergeCell ref="S12:T12"/>
    <mergeCell ref="M15:N15"/>
    <mergeCell ref="O15:Q15"/>
    <mergeCell ref="S15:T15"/>
    <mergeCell ref="M16:N16"/>
    <mergeCell ref="O16:Q16"/>
    <mergeCell ref="S16:T16"/>
    <mergeCell ref="D13:H13"/>
    <mergeCell ref="M13:N13"/>
    <mergeCell ref="O13:Q13"/>
    <mergeCell ref="M21:N21"/>
    <mergeCell ref="O21:Q21"/>
    <mergeCell ref="S21:T21"/>
    <mergeCell ref="D22:H22"/>
    <mergeCell ref="M22:N22"/>
    <mergeCell ref="O22:Q22"/>
    <mergeCell ref="S22:T22"/>
    <mergeCell ref="M19:N19"/>
    <mergeCell ref="O19:Q19"/>
    <mergeCell ref="S19:T19"/>
    <mergeCell ref="D20:H20"/>
    <mergeCell ref="M20:N20"/>
    <mergeCell ref="O20:Q20"/>
    <mergeCell ref="S20:T20"/>
    <mergeCell ref="M23:N23"/>
    <mergeCell ref="O23:Q23"/>
    <mergeCell ref="S23:T23"/>
    <mergeCell ref="D24:H24"/>
    <mergeCell ref="M24:N24"/>
    <mergeCell ref="O24:Q24"/>
    <mergeCell ref="S24:T24"/>
    <mergeCell ref="M27:N27"/>
    <mergeCell ref="O27:Q27"/>
    <mergeCell ref="S27:T27"/>
    <mergeCell ref="M28:N28"/>
    <mergeCell ref="O28:Q28"/>
    <mergeCell ref="S28:T28"/>
    <mergeCell ref="D25:H25"/>
    <mergeCell ref="M25:N25"/>
    <mergeCell ref="O25:Q25"/>
    <mergeCell ref="S25:T25"/>
    <mergeCell ref="M29:N29"/>
    <mergeCell ref="O29:Q29"/>
    <mergeCell ref="S29:T29"/>
    <mergeCell ref="M26:N26"/>
    <mergeCell ref="O26:Q26"/>
    <mergeCell ref="S26:T26"/>
    <mergeCell ref="D27:H27"/>
    <mergeCell ref="M30:N30"/>
    <mergeCell ref="O30:Q30"/>
    <mergeCell ref="S30:T30"/>
    <mergeCell ref="D33:H33"/>
    <mergeCell ref="M33:N33"/>
    <mergeCell ref="O33:Q33"/>
    <mergeCell ref="S33:T33"/>
    <mergeCell ref="D34:H34"/>
    <mergeCell ref="M34:N34"/>
    <mergeCell ref="O34:Q34"/>
    <mergeCell ref="S34:T34"/>
    <mergeCell ref="M31:N31"/>
    <mergeCell ref="O31:Q31"/>
    <mergeCell ref="S31:T31"/>
    <mergeCell ref="D32:H32"/>
    <mergeCell ref="M32:N32"/>
    <mergeCell ref="O32:Q32"/>
    <mergeCell ref="S32:T32"/>
    <mergeCell ref="M35:N35"/>
    <mergeCell ref="O35:Q35"/>
    <mergeCell ref="S35:T35"/>
    <mergeCell ref="D36:H36"/>
    <mergeCell ref="M36:N36"/>
    <mergeCell ref="O36:Q36"/>
    <mergeCell ref="S36:T36"/>
    <mergeCell ref="D39:H39"/>
    <mergeCell ref="M39:N39"/>
    <mergeCell ref="O39:Q39"/>
    <mergeCell ref="S39:T39"/>
    <mergeCell ref="M40:N40"/>
    <mergeCell ref="O40:Q40"/>
    <mergeCell ref="S40:T40"/>
    <mergeCell ref="D37:H37"/>
    <mergeCell ref="M37:N37"/>
    <mergeCell ref="O37:Q37"/>
    <mergeCell ref="S37:T37"/>
    <mergeCell ref="D38:H38"/>
    <mergeCell ref="M38:N38"/>
    <mergeCell ref="O38:Q38"/>
    <mergeCell ref="S38:T38"/>
    <mergeCell ref="M41:N41"/>
    <mergeCell ref="O41:Q41"/>
    <mergeCell ref="S41:T41"/>
    <mergeCell ref="D42:H42"/>
    <mergeCell ref="M42:N42"/>
    <mergeCell ref="O42:Q42"/>
    <mergeCell ref="S42:T42"/>
    <mergeCell ref="M43:N43"/>
    <mergeCell ref="O43:Q43"/>
    <mergeCell ref="S43:T43"/>
    <mergeCell ref="M44:N44"/>
    <mergeCell ref="O44:Q44"/>
    <mergeCell ref="S44:T44"/>
    <mergeCell ref="D47:H47"/>
    <mergeCell ref="M47:N47"/>
    <mergeCell ref="O47:Q47"/>
    <mergeCell ref="S47:T47"/>
    <mergeCell ref="M48:N48"/>
    <mergeCell ref="O48:Q48"/>
    <mergeCell ref="S48:T48"/>
    <mergeCell ref="D45:H45"/>
    <mergeCell ref="M45:N45"/>
    <mergeCell ref="O45:Q45"/>
    <mergeCell ref="S45:T45"/>
    <mergeCell ref="D46:H46"/>
    <mergeCell ref="M46:N46"/>
    <mergeCell ref="O46:Q46"/>
    <mergeCell ref="S46:T46"/>
    <mergeCell ref="D48:H48"/>
    <mergeCell ref="M51:N51"/>
    <mergeCell ref="O51:Q51"/>
    <mergeCell ref="S51:T51"/>
    <mergeCell ref="D52:H52"/>
    <mergeCell ref="M52:N52"/>
    <mergeCell ref="O52:Q52"/>
    <mergeCell ref="S52:T52"/>
    <mergeCell ref="D49:H49"/>
    <mergeCell ref="M49:N49"/>
    <mergeCell ref="O49:Q49"/>
    <mergeCell ref="S49:T49"/>
    <mergeCell ref="D50:H50"/>
    <mergeCell ref="M50:N50"/>
    <mergeCell ref="O50:Q50"/>
    <mergeCell ref="S50:T50"/>
    <mergeCell ref="M55:N55"/>
    <mergeCell ref="O55:Q55"/>
    <mergeCell ref="S55:T55"/>
    <mergeCell ref="D56:H56"/>
    <mergeCell ref="M56:N56"/>
    <mergeCell ref="O56:Q56"/>
    <mergeCell ref="S56:T56"/>
    <mergeCell ref="D53:H53"/>
    <mergeCell ref="M53:N53"/>
    <mergeCell ref="O53:Q53"/>
    <mergeCell ref="S53:T53"/>
    <mergeCell ref="D54:H54"/>
    <mergeCell ref="M54:N54"/>
    <mergeCell ref="O54:Q54"/>
    <mergeCell ref="S54:T54"/>
    <mergeCell ref="M59:N59"/>
    <mergeCell ref="O59:Q59"/>
    <mergeCell ref="S59:T59"/>
    <mergeCell ref="M60:N60"/>
    <mergeCell ref="O60:Q60"/>
    <mergeCell ref="S60:T60"/>
    <mergeCell ref="D57:H57"/>
    <mergeCell ref="M57:N57"/>
    <mergeCell ref="O57:Q57"/>
    <mergeCell ref="S57:T57"/>
    <mergeCell ref="D58:H58"/>
    <mergeCell ref="M58:N58"/>
    <mergeCell ref="O58:Q58"/>
    <mergeCell ref="S58:T58"/>
    <mergeCell ref="D59:H59"/>
    <mergeCell ref="M61:N61"/>
    <mergeCell ref="O61:Q61"/>
    <mergeCell ref="S61:T61"/>
    <mergeCell ref="D62:H62"/>
    <mergeCell ref="M62:N62"/>
    <mergeCell ref="O62:Q62"/>
    <mergeCell ref="S62:T62"/>
    <mergeCell ref="D65:H65"/>
    <mergeCell ref="M65:N65"/>
    <mergeCell ref="O65:Q65"/>
    <mergeCell ref="S65:T65"/>
    <mergeCell ref="M66:N66"/>
    <mergeCell ref="O66:Q66"/>
    <mergeCell ref="S66:T66"/>
    <mergeCell ref="D63:H63"/>
    <mergeCell ref="M63:N63"/>
    <mergeCell ref="O63:Q63"/>
    <mergeCell ref="S63:T63"/>
    <mergeCell ref="D64:H64"/>
    <mergeCell ref="M64:N64"/>
    <mergeCell ref="O64:Q64"/>
    <mergeCell ref="S64:T64"/>
    <mergeCell ref="M67:N67"/>
    <mergeCell ref="O67:Q67"/>
    <mergeCell ref="S67:T67"/>
    <mergeCell ref="M68:N68"/>
    <mergeCell ref="O68:Q68"/>
    <mergeCell ref="S68:T68"/>
    <mergeCell ref="D71:H71"/>
    <mergeCell ref="M71:N71"/>
    <mergeCell ref="O71:Q71"/>
    <mergeCell ref="S71:T71"/>
    <mergeCell ref="M72:N72"/>
    <mergeCell ref="O72:Q72"/>
    <mergeCell ref="S72:T72"/>
    <mergeCell ref="D69:H69"/>
    <mergeCell ref="M69:N69"/>
    <mergeCell ref="O69:Q69"/>
    <mergeCell ref="S69:T69"/>
    <mergeCell ref="D70:H70"/>
    <mergeCell ref="M70:N70"/>
    <mergeCell ref="O70:Q70"/>
    <mergeCell ref="S70:T70"/>
    <mergeCell ref="M75:N75"/>
    <mergeCell ref="O75:Q75"/>
    <mergeCell ref="S75:T75"/>
    <mergeCell ref="M76:N76"/>
    <mergeCell ref="O76:Q76"/>
    <mergeCell ref="S76:T76"/>
    <mergeCell ref="D73:H73"/>
    <mergeCell ref="M73:N73"/>
    <mergeCell ref="O73:Q73"/>
    <mergeCell ref="S73:T73"/>
    <mergeCell ref="M74:N74"/>
    <mergeCell ref="O74:Q74"/>
    <mergeCell ref="S74:T74"/>
    <mergeCell ref="M77:N77"/>
    <mergeCell ref="O77:Q77"/>
    <mergeCell ref="S77:T77"/>
    <mergeCell ref="M78:N78"/>
    <mergeCell ref="O78:Q78"/>
    <mergeCell ref="S78:T78"/>
    <mergeCell ref="S82:T82"/>
    <mergeCell ref="M79:N79"/>
    <mergeCell ref="O79:Q79"/>
    <mergeCell ref="S79:T79"/>
    <mergeCell ref="M80:N80"/>
    <mergeCell ref="O80:Q80"/>
    <mergeCell ref="S80:T80"/>
    <mergeCell ref="M81:N81"/>
    <mergeCell ref="O81:Q81"/>
    <mergeCell ref="S81:T81"/>
    <mergeCell ref="M82:N82"/>
    <mergeCell ref="O82:Q82"/>
    <mergeCell ref="M85:N85"/>
    <mergeCell ref="O85:Q85"/>
    <mergeCell ref="S85:T85"/>
    <mergeCell ref="M86:N86"/>
    <mergeCell ref="O86:Q86"/>
    <mergeCell ref="S86:T86"/>
    <mergeCell ref="M83:N83"/>
    <mergeCell ref="O83:Q83"/>
    <mergeCell ref="S83:T83"/>
    <mergeCell ref="M84:N84"/>
    <mergeCell ref="O84:Q84"/>
    <mergeCell ref="S84:T84"/>
  </mergeCells>
  <pageMargins left="0.15748031496062992" right="0" top="0.19685039370078741" bottom="0.31496062992125984" header="0.23622047244094491" footer="0.31496062992125984"/>
  <pageSetup paperSize="9" scale="58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3</vt:i4>
      </vt:variant>
    </vt:vector>
  </HeadingPairs>
  <TitlesOfParts>
    <vt:vector size="12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กระดาษทำการ1</vt:lpstr>
      <vt:lpstr>กระดาษทำการ2</vt:lpstr>
      <vt:lpstr>Sheet1</vt:lpstr>
      <vt:lpstr>กระดาษทำการ2!Print_Titles</vt:lpstr>
      <vt:lpstr>งบทดลอง!Print_Titles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2015-08-17T06:36:22Z</cp:lastPrinted>
  <dcterms:created xsi:type="dcterms:W3CDTF">2007-07-06T07:24:03Z</dcterms:created>
  <dcterms:modified xsi:type="dcterms:W3CDTF">2015-08-17T07:12:52Z</dcterms:modified>
</cp:coreProperties>
</file>