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6" windowWidth="8472" windowHeight="5892" firstSheet="1" activeTab="6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" sheetId="53" r:id="rId7"/>
    <sheet name="Sheet3" sheetId="56" r:id="rId8"/>
  </sheets>
  <externalReferences>
    <externalReference r:id="rId9"/>
  </externalReferences>
  <definedNames>
    <definedName name="_xlnm.Print_Titles" localSheetId="3">หมายเหตุ1!$1:$3</definedName>
  </definedNames>
  <calcPr calcId="124519"/>
</workbook>
</file>

<file path=xl/calcChain.xml><?xml version="1.0" encoding="utf-8"?>
<calcChain xmlns="http://schemas.openxmlformats.org/spreadsheetml/2006/main">
  <c r="X92" i="53"/>
  <c r="B63"/>
  <c r="T63"/>
  <c r="C63"/>
  <c r="B61"/>
  <c r="M30"/>
  <c r="C30"/>
  <c r="B30"/>
  <c r="Y12"/>
  <c r="D55" i="54" l="1"/>
  <c r="D48"/>
  <c r="D47"/>
  <c r="D45"/>
  <c r="D31"/>
  <c r="D27"/>
  <c r="D24"/>
  <c r="D10"/>
  <c r="E19" i="36"/>
  <c r="E18"/>
  <c r="I36" i="52"/>
  <c r="G15"/>
  <c r="G14"/>
  <c r="G13"/>
  <c r="G12"/>
  <c r="C56" i="35"/>
  <c r="H56"/>
  <c r="C68"/>
  <c r="C63"/>
  <c r="C62"/>
  <c r="C60"/>
  <c r="C55"/>
  <c r="C54"/>
  <c r="C53"/>
  <c r="C52"/>
  <c r="C51"/>
  <c r="C50"/>
  <c r="C49"/>
  <c r="H62"/>
  <c r="H53"/>
  <c r="C31"/>
  <c r="C27"/>
  <c r="C24"/>
  <c r="C23"/>
  <c r="C18"/>
  <c r="C17"/>
  <c r="C16"/>
  <c r="C15"/>
  <c r="C14"/>
  <c r="C12"/>
  <c r="H17"/>
  <c r="D30" i="55"/>
  <c r="E30"/>
  <c r="C30"/>
  <c r="E8"/>
  <c r="D51" i="54"/>
  <c r="D44"/>
  <c r="D14"/>
  <c r="I31" i="52"/>
  <c r="C13" i="35"/>
  <c r="C67"/>
  <c r="C65"/>
  <c r="C57"/>
  <c r="C28"/>
  <c r="I32" i="52"/>
  <c r="G16"/>
  <c r="C66" i="35"/>
  <c r="C25"/>
  <c r="I41" i="52" l="1"/>
  <c r="G41"/>
  <c r="L11"/>
  <c r="A87" i="53"/>
  <c r="F70" i="54" l="1"/>
  <c r="Z59" i="53" l="1"/>
  <c r="F53" i="54"/>
  <c r="D43"/>
  <c r="F69"/>
  <c r="E31" i="36" l="1"/>
  <c r="I14" i="40"/>
  <c r="I30" s="1"/>
  <c r="F66" i="54" l="1"/>
  <c r="F68"/>
  <c r="Z60" i="53"/>
  <c r="Z61"/>
  <c r="Z62"/>
  <c r="Z63"/>
  <c r="Z64"/>
  <c r="D57" i="54" l="1"/>
  <c r="D31" i="36"/>
  <c r="F67" i="54" l="1"/>
  <c r="Z28" i="53"/>
  <c r="Z19"/>
  <c r="Z49"/>
  <c r="Z50"/>
  <c r="F19" i="36" l="1"/>
  <c r="F18"/>
  <c r="F31" l="1"/>
  <c r="E30" i="40"/>
  <c r="F65" i="54" l="1"/>
  <c r="Z12" i="53" l="1"/>
  <c r="D12" i="54"/>
  <c r="F52"/>
  <c r="C43"/>
  <c r="W86" i="56"/>
  <c r="E68"/>
  <c r="D68"/>
  <c r="D75"/>
  <c r="D84"/>
  <c r="D24"/>
  <c r="C16"/>
  <c r="W106"/>
  <c r="W105"/>
  <c r="T104"/>
  <c r="U101"/>
  <c r="T101"/>
  <c r="R101"/>
  <c r="P101"/>
  <c r="M101"/>
  <c r="L101"/>
  <c r="K101"/>
  <c r="F101"/>
  <c r="W100"/>
  <c r="M99"/>
  <c r="I99"/>
  <c r="H99"/>
  <c r="G99"/>
  <c r="F99"/>
  <c r="E99"/>
  <c r="D99"/>
  <c r="W98"/>
  <c r="W97"/>
  <c r="I101"/>
  <c r="W95"/>
  <c r="S94"/>
  <c r="R94"/>
  <c r="Q94"/>
  <c r="O94"/>
  <c r="N94"/>
  <c r="J94"/>
  <c r="I94"/>
  <c r="H94"/>
  <c r="F94"/>
  <c r="D94"/>
  <c r="W93"/>
  <c r="W92"/>
  <c r="W91"/>
  <c r="O101"/>
  <c r="V88"/>
  <c r="U88"/>
  <c r="T88"/>
  <c r="S88"/>
  <c r="R88"/>
  <c r="Q88"/>
  <c r="O88"/>
  <c r="H88"/>
  <c r="G88"/>
  <c r="F88"/>
  <c r="D88"/>
  <c r="W87"/>
  <c r="W85"/>
  <c r="W84"/>
  <c r="N83"/>
  <c r="G83"/>
  <c r="F83"/>
  <c r="E83"/>
  <c r="D83"/>
  <c r="C83"/>
  <c r="W82"/>
  <c r="W80"/>
  <c r="W79"/>
  <c r="W78"/>
  <c r="W77"/>
  <c r="V101"/>
  <c r="V74"/>
  <c r="D74"/>
  <c r="C74"/>
  <c r="W73"/>
  <c r="W72"/>
  <c r="W71"/>
  <c r="W70"/>
  <c r="H101"/>
  <c r="W68"/>
  <c r="V67"/>
  <c r="U67"/>
  <c r="S67"/>
  <c r="N67"/>
  <c r="M67"/>
  <c r="L67"/>
  <c r="K67"/>
  <c r="J67"/>
  <c r="I67"/>
  <c r="H67"/>
  <c r="G67"/>
  <c r="F67"/>
  <c r="W66"/>
  <c r="W65"/>
  <c r="W64"/>
  <c r="E67"/>
  <c r="W63"/>
  <c r="W62"/>
  <c r="W61"/>
  <c r="W60"/>
  <c r="W59"/>
  <c r="W58"/>
  <c r="W56"/>
  <c r="D67"/>
  <c r="W54"/>
  <c r="S101"/>
  <c r="Q101"/>
  <c r="J101"/>
  <c r="G101"/>
  <c r="V51"/>
  <c r="S51"/>
  <c r="R51"/>
  <c r="Q51"/>
  <c r="P51"/>
  <c r="O51"/>
  <c r="N51"/>
  <c r="K51"/>
  <c r="I51"/>
  <c r="H51"/>
  <c r="G51"/>
  <c r="E51"/>
  <c r="W50"/>
  <c r="W49"/>
  <c r="J51"/>
  <c r="W48"/>
  <c r="W47"/>
  <c r="D51"/>
  <c r="W45"/>
  <c r="N44"/>
  <c r="D44"/>
  <c r="W43"/>
  <c r="E44"/>
  <c r="W42"/>
  <c r="W41"/>
  <c r="W40"/>
  <c r="W39"/>
  <c r="W38"/>
  <c r="W37"/>
  <c r="N101"/>
  <c r="E104"/>
  <c r="W36"/>
  <c r="M35"/>
  <c r="L35"/>
  <c r="K35"/>
  <c r="J35"/>
  <c r="I35"/>
  <c r="H35"/>
  <c r="G35"/>
  <c r="F35"/>
  <c r="E35"/>
  <c r="D35"/>
  <c r="W34"/>
  <c r="W33"/>
  <c r="W32"/>
  <c r="W31"/>
  <c r="W30"/>
  <c r="W29"/>
  <c r="W28"/>
  <c r="N35"/>
  <c r="W26"/>
  <c r="D104"/>
  <c r="D23"/>
  <c r="W23" s="1"/>
  <c r="W22"/>
  <c r="W21"/>
  <c r="W20"/>
  <c r="W19"/>
  <c r="W18"/>
  <c r="W16"/>
  <c r="C15"/>
  <c r="W14"/>
  <c r="W13"/>
  <c r="W12"/>
  <c r="W11"/>
  <c r="W10"/>
  <c r="W9"/>
  <c r="F64" i="54"/>
  <c r="F63"/>
  <c r="F62"/>
  <c r="F61"/>
  <c r="F60"/>
  <c r="F59"/>
  <c r="F58"/>
  <c r="F55"/>
  <c r="D54"/>
  <c r="C54"/>
  <c r="F51"/>
  <c r="F50"/>
  <c r="F49"/>
  <c r="F48"/>
  <c r="F47"/>
  <c r="F46"/>
  <c r="F45"/>
  <c r="F44"/>
  <c r="F34"/>
  <c r="D33"/>
  <c r="C33"/>
  <c r="F31"/>
  <c r="F30"/>
  <c r="D29"/>
  <c r="C29"/>
  <c r="F27"/>
  <c r="D26"/>
  <c r="C26"/>
  <c r="F25"/>
  <c r="F24"/>
  <c r="D23"/>
  <c r="C23"/>
  <c r="F22"/>
  <c r="F21"/>
  <c r="F20"/>
  <c r="F19"/>
  <c r="F18"/>
  <c r="F17"/>
  <c r="F16"/>
  <c r="F15"/>
  <c r="F14"/>
  <c r="F13"/>
  <c r="C12"/>
  <c r="F11"/>
  <c r="F10"/>
  <c r="F9"/>
  <c r="D8"/>
  <c r="C8"/>
  <c r="M180" i="53"/>
  <c r="Y187"/>
  <c r="Y188" s="1"/>
  <c r="X187"/>
  <c r="X188" s="1"/>
  <c r="W187"/>
  <c r="W188" s="1"/>
  <c r="V187"/>
  <c r="V188" s="1"/>
  <c r="U187"/>
  <c r="U188" s="1"/>
  <c r="T187"/>
  <c r="T188" s="1"/>
  <c r="S187"/>
  <c r="S188" s="1"/>
  <c r="R187"/>
  <c r="R188" s="1"/>
  <c r="Q187"/>
  <c r="Q188" s="1"/>
  <c r="P187"/>
  <c r="P188" s="1"/>
  <c r="O187"/>
  <c r="O188" s="1"/>
  <c r="N187"/>
  <c r="N188" s="1"/>
  <c r="M187"/>
  <c r="M188" s="1"/>
  <c r="L187"/>
  <c r="L188" s="1"/>
  <c r="K187"/>
  <c r="K188" s="1"/>
  <c r="J187"/>
  <c r="J188" s="1"/>
  <c r="I187"/>
  <c r="I188" s="1"/>
  <c r="H187"/>
  <c r="H188" s="1"/>
  <c r="G187"/>
  <c r="G188" s="1"/>
  <c r="F187"/>
  <c r="F188" s="1"/>
  <c r="E187"/>
  <c r="E188" s="1"/>
  <c r="D187"/>
  <c r="D188" s="1"/>
  <c r="C187"/>
  <c r="C188" s="1"/>
  <c r="B187"/>
  <c r="B188" s="1"/>
  <c r="Z186"/>
  <c r="Z185"/>
  <c r="Z184"/>
  <c r="Z183"/>
  <c r="Z182"/>
  <c r="Y180"/>
  <c r="X180"/>
  <c r="X181" s="1"/>
  <c r="W180"/>
  <c r="V180"/>
  <c r="V181" s="1"/>
  <c r="U180"/>
  <c r="T180"/>
  <c r="T181" s="1"/>
  <c r="S180"/>
  <c r="R180"/>
  <c r="R181" s="1"/>
  <c r="Q180"/>
  <c r="P180"/>
  <c r="P181" s="1"/>
  <c r="O180"/>
  <c r="N180"/>
  <c r="N181" s="1"/>
  <c r="L180"/>
  <c r="L181" s="1"/>
  <c r="K180"/>
  <c r="J180"/>
  <c r="J181" s="1"/>
  <c r="I180"/>
  <c r="H180"/>
  <c r="H181" s="1"/>
  <c r="G180"/>
  <c r="F180"/>
  <c r="F181" s="1"/>
  <c r="E180"/>
  <c r="D180"/>
  <c r="D181" s="1"/>
  <c r="C180"/>
  <c r="B180"/>
  <c r="B181" s="1"/>
  <c r="B190" s="1"/>
  <c r="Z179"/>
  <c r="Z177"/>
  <c r="Z176"/>
  <c r="Z175"/>
  <c r="Z174"/>
  <c r="Z35"/>
  <c r="Y145"/>
  <c r="Y146" s="1"/>
  <c r="X145"/>
  <c r="X146" s="1"/>
  <c r="W145"/>
  <c r="W146" s="1"/>
  <c r="V145"/>
  <c r="V146" s="1"/>
  <c r="U145"/>
  <c r="U146" s="1"/>
  <c r="T145"/>
  <c r="T146" s="1"/>
  <c r="S145"/>
  <c r="S146" s="1"/>
  <c r="R145"/>
  <c r="R146" s="1"/>
  <c r="Q145"/>
  <c r="Q146" s="1"/>
  <c r="P145"/>
  <c r="P146" s="1"/>
  <c r="O145"/>
  <c r="O146" s="1"/>
  <c r="N145"/>
  <c r="N146" s="1"/>
  <c r="M145"/>
  <c r="M146" s="1"/>
  <c r="L145"/>
  <c r="L146" s="1"/>
  <c r="K145"/>
  <c r="K146" s="1"/>
  <c r="J145"/>
  <c r="J146" s="1"/>
  <c r="I145"/>
  <c r="I146" s="1"/>
  <c r="H145"/>
  <c r="H146" s="1"/>
  <c r="G145"/>
  <c r="G146" s="1"/>
  <c r="F145"/>
  <c r="F146" s="1"/>
  <c r="E145"/>
  <c r="E146" s="1"/>
  <c r="D145"/>
  <c r="D146" s="1"/>
  <c r="C145"/>
  <c r="C146" s="1"/>
  <c r="B145"/>
  <c r="B146" s="1"/>
  <c r="Z144"/>
  <c r="Z143"/>
  <c r="Z142"/>
  <c r="Z141"/>
  <c r="Z140"/>
  <c r="Y138"/>
  <c r="Y139" s="1"/>
  <c r="X138"/>
  <c r="X139" s="1"/>
  <c r="W138"/>
  <c r="W139" s="1"/>
  <c r="V138"/>
  <c r="V139" s="1"/>
  <c r="U138"/>
  <c r="U139" s="1"/>
  <c r="T138"/>
  <c r="T139" s="1"/>
  <c r="S138"/>
  <c r="S139" s="1"/>
  <c r="R138"/>
  <c r="R139" s="1"/>
  <c r="Q138"/>
  <c r="Q139" s="1"/>
  <c r="P138"/>
  <c r="P139" s="1"/>
  <c r="O138"/>
  <c r="O139" s="1"/>
  <c r="N138"/>
  <c r="N139" s="1"/>
  <c r="M138"/>
  <c r="M139" s="1"/>
  <c r="L138"/>
  <c r="L139" s="1"/>
  <c r="K138"/>
  <c r="K139" s="1"/>
  <c r="J138"/>
  <c r="J139" s="1"/>
  <c r="I138"/>
  <c r="I139" s="1"/>
  <c r="H138"/>
  <c r="H139" s="1"/>
  <c r="G138"/>
  <c r="G139" s="1"/>
  <c r="F138"/>
  <c r="F139" s="1"/>
  <c r="E138"/>
  <c r="E139" s="1"/>
  <c r="D138"/>
  <c r="D139" s="1"/>
  <c r="C138"/>
  <c r="C139" s="1"/>
  <c r="B138"/>
  <c r="B139" s="1"/>
  <c r="Z137"/>
  <c r="Z135"/>
  <c r="Z134"/>
  <c r="Z133"/>
  <c r="Z132"/>
  <c r="A129"/>
  <c r="Y114"/>
  <c r="Y115" s="1"/>
  <c r="X114"/>
  <c r="X115" s="1"/>
  <c r="W114"/>
  <c r="W115" s="1"/>
  <c r="V114"/>
  <c r="V115" s="1"/>
  <c r="U114"/>
  <c r="U115" s="1"/>
  <c r="T114"/>
  <c r="T115" s="1"/>
  <c r="S114"/>
  <c r="S115" s="1"/>
  <c r="R114"/>
  <c r="R115" s="1"/>
  <c r="Q114"/>
  <c r="Q115" s="1"/>
  <c r="P114"/>
  <c r="P115" s="1"/>
  <c r="O114"/>
  <c r="O115" s="1"/>
  <c r="N114"/>
  <c r="N115" s="1"/>
  <c r="L114"/>
  <c r="L115" s="1"/>
  <c r="K114"/>
  <c r="K115" s="1"/>
  <c r="J114"/>
  <c r="J115" s="1"/>
  <c r="I114"/>
  <c r="I115" s="1"/>
  <c r="H114"/>
  <c r="H115" s="1"/>
  <c r="G114"/>
  <c r="G115" s="1"/>
  <c r="F114"/>
  <c r="F115" s="1"/>
  <c r="E114"/>
  <c r="E115" s="1"/>
  <c r="D114"/>
  <c r="D115" s="1"/>
  <c r="C114"/>
  <c r="C115" s="1"/>
  <c r="B114"/>
  <c r="Z113"/>
  <c r="Z112"/>
  <c r="M114"/>
  <c r="M115" s="1"/>
  <c r="Z111"/>
  <c r="Z110"/>
  <c r="Z109"/>
  <c r="Y107"/>
  <c r="Y108" s="1"/>
  <c r="X107"/>
  <c r="X108" s="1"/>
  <c r="W107"/>
  <c r="W108" s="1"/>
  <c r="V107"/>
  <c r="V108" s="1"/>
  <c r="U107"/>
  <c r="U108" s="1"/>
  <c r="T107"/>
  <c r="T108" s="1"/>
  <c r="S107"/>
  <c r="S108" s="1"/>
  <c r="R107"/>
  <c r="R108" s="1"/>
  <c r="Q107"/>
  <c r="Q108" s="1"/>
  <c r="P107"/>
  <c r="P108" s="1"/>
  <c r="O107"/>
  <c r="O108" s="1"/>
  <c r="N107"/>
  <c r="N108" s="1"/>
  <c r="M107"/>
  <c r="M108" s="1"/>
  <c r="L107"/>
  <c r="L108" s="1"/>
  <c r="K107"/>
  <c r="K108" s="1"/>
  <c r="J107"/>
  <c r="J108" s="1"/>
  <c r="I107"/>
  <c r="I108" s="1"/>
  <c r="H107"/>
  <c r="H108" s="1"/>
  <c r="G107"/>
  <c r="G108" s="1"/>
  <c r="F107"/>
  <c r="F108" s="1"/>
  <c r="E107"/>
  <c r="E108" s="1"/>
  <c r="D107"/>
  <c r="D108" s="1"/>
  <c r="C107"/>
  <c r="B107"/>
  <c r="B108" s="1"/>
  <c r="Z106"/>
  <c r="Z105"/>
  <c r="Z104"/>
  <c r="Z103"/>
  <c r="Z102"/>
  <c r="Z101"/>
  <c r="Z100"/>
  <c r="Z99"/>
  <c r="Y98"/>
  <c r="W98"/>
  <c r="X97"/>
  <c r="X98" s="1"/>
  <c r="V97"/>
  <c r="V98" s="1"/>
  <c r="U97"/>
  <c r="U98" s="1"/>
  <c r="T97"/>
  <c r="T98" s="1"/>
  <c r="S97"/>
  <c r="S98" s="1"/>
  <c r="R97"/>
  <c r="R98" s="1"/>
  <c r="Q97"/>
  <c r="Q98" s="1"/>
  <c r="P97"/>
  <c r="P98" s="1"/>
  <c r="O97"/>
  <c r="O98" s="1"/>
  <c r="N97"/>
  <c r="N98" s="1"/>
  <c r="M97"/>
  <c r="M98" s="1"/>
  <c r="L97"/>
  <c r="L98" s="1"/>
  <c r="K97"/>
  <c r="K98" s="1"/>
  <c r="J97"/>
  <c r="J98" s="1"/>
  <c r="I97"/>
  <c r="I98" s="1"/>
  <c r="H97"/>
  <c r="H98" s="1"/>
  <c r="G97"/>
  <c r="G98" s="1"/>
  <c r="F97"/>
  <c r="F98" s="1"/>
  <c r="E97"/>
  <c r="E98" s="1"/>
  <c r="D97"/>
  <c r="D98" s="1"/>
  <c r="C97"/>
  <c r="C98" s="1"/>
  <c r="B97"/>
  <c r="Z96"/>
  <c r="Z94"/>
  <c r="Z93"/>
  <c r="Z92"/>
  <c r="Z91"/>
  <c r="Z90"/>
  <c r="Y81"/>
  <c r="Y82" s="1"/>
  <c r="X81"/>
  <c r="X82" s="1"/>
  <c r="W81"/>
  <c r="W82" s="1"/>
  <c r="V81"/>
  <c r="V82" s="1"/>
  <c r="U81"/>
  <c r="U82" s="1"/>
  <c r="T81"/>
  <c r="T82" s="1"/>
  <c r="S81"/>
  <c r="S82" s="1"/>
  <c r="R81"/>
  <c r="R82" s="1"/>
  <c r="Q81"/>
  <c r="Q82" s="1"/>
  <c r="P81"/>
  <c r="P82" s="1"/>
  <c r="O81"/>
  <c r="O82" s="1"/>
  <c r="N81"/>
  <c r="N82" s="1"/>
  <c r="M81"/>
  <c r="M82" s="1"/>
  <c r="L81"/>
  <c r="L82" s="1"/>
  <c r="K81"/>
  <c r="K82" s="1"/>
  <c r="J81"/>
  <c r="J82" s="1"/>
  <c r="I81"/>
  <c r="I82" s="1"/>
  <c r="H81"/>
  <c r="H82" s="1"/>
  <c r="G81"/>
  <c r="G82" s="1"/>
  <c r="F81"/>
  <c r="F82" s="1"/>
  <c r="E81"/>
  <c r="E82" s="1"/>
  <c r="D81"/>
  <c r="D82" s="1"/>
  <c r="C81"/>
  <c r="B81"/>
  <c r="Z80"/>
  <c r="Z79"/>
  <c r="Z78"/>
  <c r="Z77"/>
  <c r="Z75"/>
  <c r="Z74"/>
  <c r="Z73"/>
  <c r="Z72"/>
  <c r="Z71"/>
  <c r="Z70"/>
  <c r="Z69"/>
  <c r="Z68"/>
  <c r="Z67"/>
  <c r="Y65"/>
  <c r="Y66" s="1"/>
  <c r="X65"/>
  <c r="X66" s="1"/>
  <c r="W65"/>
  <c r="W66" s="1"/>
  <c r="V65"/>
  <c r="V66" s="1"/>
  <c r="U65"/>
  <c r="U66" s="1"/>
  <c r="T65"/>
  <c r="T66" s="1"/>
  <c r="R65"/>
  <c r="R66" s="1"/>
  <c r="P65"/>
  <c r="P66" s="1"/>
  <c r="O65"/>
  <c r="O66" s="1"/>
  <c r="N65"/>
  <c r="N66" s="1"/>
  <c r="M65"/>
  <c r="M66" s="1"/>
  <c r="L65"/>
  <c r="L66" s="1"/>
  <c r="K65"/>
  <c r="K66" s="1"/>
  <c r="J65"/>
  <c r="J66" s="1"/>
  <c r="I65"/>
  <c r="I66" s="1"/>
  <c r="H65"/>
  <c r="H66" s="1"/>
  <c r="G65"/>
  <c r="G66" s="1"/>
  <c r="F65"/>
  <c r="F66" s="1"/>
  <c r="E65"/>
  <c r="E66" s="1"/>
  <c r="D65"/>
  <c r="D66" s="1"/>
  <c r="C65"/>
  <c r="C66" s="1"/>
  <c r="S65"/>
  <c r="S66" s="1"/>
  <c r="B65"/>
  <c r="Y57"/>
  <c r="Y58" s="1"/>
  <c r="X57"/>
  <c r="X58" s="1"/>
  <c r="W57"/>
  <c r="W58" s="1"/>
  <c r="V57"/>
  <c r="V58" s="1"/>
  <c r="U57"/>
  <c r="U58" s="1"/>
  <c r="T57"/>
  <c r="T58" s="1"/>
  <c r="S57"/>
  <c r="S58" s="1"/>
  <c r="R57"/>
  <c r="R58" s="1"/>
  <c r="Q57"/>
  <c r="Q58" s="1"/>
  <c r="P57"/>
  <c r="P58" s="1"/>
  <c r="O57"/>
  <c r="O58" s="1"/>
  <c r="N57"/>
  <c r="N58" s="1"/>
  <c r="M57"/>
  <c r="M58" s="1"/>
  <c r="L57"/>
  <c r="L58" s="1"/>
  <c r="K57"/>
  <c r="K58" s="1"/>
  <c r="J57"/>
  <c r="J58" s="1"/>
  <c r="I57"/>
  <c r="I58" s="1"/>
  <c r="H57"/>
  <c r="H58" s="1"/>
  <c r="G57"/>
  <c r="G58" s="1"/>
  <c r="F57"/>
  <c r="F58" s="1"/>
  <c r="E57"/>
  <c r="E58" s="1"/>
  <c r="D57"/>
  <c r="D58" s="1"/>
  <c r="C57"/>
  <c r="C58" s="1"/>
  <c r="B57"/>
  <c r="B58" s="1"/>
  <c r="Z56"/>
  <c r="Z55"/>
  <c r="Z54"/>
  <c r="Z53"/>
  <c r="Z52"/>
  <c r="Z51"/>
  <c r="A46"/>
  <c r="A171" s="1"/>
  <c r="Y37"/>
  <c r="Y38" s="1"/>
  <c r="X37"/>
  <c r="X38" s="1"/>
  <c r="W37"/>
  <c r="W38" s="1"/>
  <c r="V37"/>
  <c r="V38" s="1"/>
  <c r="U37"/>
  <c r="U38" s="1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I38" s="1"/>
  <c r="H37"/>
  <c r="H38" s="1"/>
  <c r="G37"/>
  <c r="G38" s="1"/>
  <c r="F37"/>
  <c r="F38" s="1"/>
  <c r="E37"/>
  <c r="E38" s="1"/>
  <c r="D37"/>
  <c r="D38" s="1"/>
  <c r="C37"/>
  <c r="C38" s="1"/>
  <c r="Z36"/>
  <c r="Z34"/>
  <c r="Z33"/>
  <c r="Z32"/>
  <c r="Z31"/>
  <c r="Z30"/>
  <c r="Z29"/>
  <c r="Y26"/>
  <c r="Y27" s="1"/>
  <c r="X26"/>
  <c r="X27" s="1"/>
  <c r="W26"/>
  <c r="W27" s="1"/>
  <c r="V26"/>
  <c r="V27" s="1"/>
  <c r="U26"/>
  <c r="U27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B26"/>
  <c r="B27" s="1"/>
  <c r="Z25"/>
  <c r="Z24"/>
  <c r="Z23"/>
  <c r="Z22"/>
  <c r="Z21"/>
  <c r="Z20"/>
  <c r="X17"/>
  <c r="W17"/>
  <c r="W18" s="1"/>
  <c r="V17"/>
  <c r="V18" s="1"/>
  <c r="U17"/>
  <c r="T17"/>
  <c r="S17"/>
  <c r="S18" s="1"/>
  <c r="R17"/>
  <c r="R18" s="1"/>
  <c r="Q17"/>
  <c r="Q18" s="1"/>
  <c r="P17"/>
  <c r="O17"/>
  <c r="O18" s="1"/>
  <c r="N17"/>
  <c r="M17"/>
  <c r="M18" s="1"/>
  <c r="L17"/>
  <c r="K17"/>
  <c r="K18" s="1"/>
  <c r="J17"/>
  <c r="J18" s="1"/>
  <c r="I17"/>
  <c r="H17"/>
  <c r="H18" s="1"/>
  <c r="G17"/>
  <c r="G18" s="1"/>
  <c r="F17"/>
  <c r="F18" s="1"/>
  <c r="E17"/>
  <c r="E18" s="1"/>
  <c r="D17"/>
  <c r="D18" s="1"/>
  <c r="C17"/>
  <c r="C18" s="1"/>
  <c r="B17"/>
  <c r="B18" s="1"/>
  <c r="Z16"/>
  <c r="Z15"/>
  <c r="Z14"/>
  <c r="Z13"/>
  <c r="Z11"/>
  <c r="Z10"/>
  <c r="Z8"/>
  <c r="Y17"/>
  <c r="Z7"/>
  <c r="Z6"/>
  <c r="N190" l="1"/>
  <c r="J190"/>
  <c r="J189"/>
  <c r="F190"/>
  <c r="F189"/>
  <c r="T189"/>
  <c r="F33" i="54"/>
  <c r="D189" i="53"/>
  <c r="D190"/>
  <c r="H190"/>
  <c r="H189"/>
  <c r="L190"/>
  <c r="L189"/>
  <c r="F43" i="54"/>
  <c r="C108" i="53"/>
  <c r="N189"/>
  <c r="R190"/>
  <c r="R189"/>
  <c r="V190"/>
  <c r="V189"/>
  <c r="P190"/>
  <c r="X190"/>
  <c r="B189"/>
  <c r="X189"/>
  <c r="P189"/>
  <c r="T147"/>
  <c r="X147"/>
  <c r="Z180"/>
  <c r="Z181" s="1"/>
  <c r="Z187"/>
  <c r="Z188" s="1"/>
  <c r="F54" i="54"/>
  <c r="F29"/>
  <c r="F26"/>
  <c r="F23"/>
  <c r="F12"/>
  <c r="C7"/>
  <c r="C71" s="1"/>
  <c r="F8"/>
  <c r="W107" i="56"/>
  <c r="W15"/>
  <c r="W99"/>
  <c r="W94"/>
  <c r="W88"/>
  <c r="W67"/>
  <c r="W74"/>
  <c r="W83"/>
  <c r="W35"/>
  <c r="W44"/>
  <c r="W51"/>
  <c r="C101"/>
  <c r="C104"/>
  <c r="S104"/>
  <c r="W27"/>
  <c r="V104"/>
  <c r="W24"/>
  <c r="E101"/>
  <c r="D101"/>
  <c r="D7" i="54"/>
  <c r="T190" i="53"/>
  <c r="C181"/>
  <c r="C190" s="1"/>
  <c r="G181"/>
  <c r="K181"/>
  <c r="O181"/>
  <c r="S181"/>
  <c r="W181"/>
  <c r="E181"/>
  <c r="E190" s="1"/>
  <c r="I181"/>
  <c r="M181"/>
  <c r="M190" s="1"/>
  <c r="Q181"/>
  <c r="U181"/>
  <c r="Y181"/>
  <c r="X18"/>
  <c r="X148" s="1"/>
  <c r="B37"/>
  <c r="B38" s="1"/>
  <c r="Z114"/>
  <c r="Z115" s="1"/>
  <c r="E148"/>
  <c r="I147"/>
  <c r="U147"/>
  <c r="Z145"/>
  <c r="Z146" s="1"/>
  <c r="H148"/>
  <c r="P147"/>
  <c r="Z138"/>
  <c r="Z139" s="1"/>
  <c r="W148"/>
  <c r="P18"/>
  <c r="U18"/>
  <c r="U148" s="1"/>
  <c r="H147"/>
  <c r="L147"/>
  <c r="L18"/>
  <c r="L148" s="1"/>
  <c r="F147"/>
  <c r="J147"/>
  <c r="N147"/>
  <c r="R147"/>
  <c r="V147"/>
  <c r="I18"/>
  <c r="I148" s="1"/>
  <c r="N18"/>
  <c r="N148" s="1"/>
  <c r="T18"/>
  <c r="T148" s="1"/>
  <c r="B115"/>
  <c r="M147"/>
  <c r="J148"/>
  <c r="Z107"/>
  <c r="Z108" s="1"/>
  <c r="Z97"/>
  <c r="Z98" s="1"/>
  <c r="V148"/>
  <c r="S148"/>
  <c r="Z81"/>
  <c r="K148"/>
  <c r="B82"/>
  <c r="E147"/>
  <c r="G148"/>
  <c r="D147"/>
  <c r="O148"/>
  <c r="P148"/>
  <c r="D148"/>
  <c r="F148"/>
  <c r="Z17"/>
  <c r="Z18" s="1"/>
  <c r="Z26"/>
  <c r="Z27" s="1"/>
  <c r="Y18"/>
  <c r="Y148" s="1"/>
  <c r="Y147"/>
  <c r="M148"/>
  <c r="R148"/>
  <c r="B66"/>
  <c r="Z57"/>
  <c r="Z58" s="1"/>
  <c r="Q65"/>
  <c r="Q66" s="1"/>
  <c r="Q148" s="1"/>
  <c r="C82"/>
  <c r="C147"/>
  <c r="G147"/>
  <c r="K147"/>
  <c r="O147"/>
  <c r="S147"/>
  <c r="W147"/>
  <c r="B98"/>
  <c r="Z65"/>
  <c r="L41" i="52"/>
  <c r="G190" i="53" l="1"/>
  <c r="G189"/>
  <c r="K190"/>
  <c r="K189"/>
  <c r="I190"/>
  <c r="I189"/>
  <c r="C148"/>
  <c r="Z37"/>
  <c r="Z147" s="1"/>
  <c r="B147"/>
  <c r="Z189"/>
  <c r="Z190" s="1"/>
  <c r="M189"/>
  <c r="S190"/>
  <c r="S189"/>
  <c r="C189"/>
  <c r="Q190"/>
  <c r="Q189"/>
  <c r="W190"/>
  <c r="W189"/>
  <c r="U190"/>
  <c r="U189"/>
  <c r="E189"/>
  <c r="Y190"/>
  <c r="Y189"/>
  <c r="O190"/>
  <c r="O189"/>
  <c r="F7" i="54"/>
  <c r="W101" i="56"/>
  <c r="W104"/>
  <c r="W108" s="1"/>
  <c r="D71" i="54"/>
  <c r="F71" s="1"/>
  <c r="B148" i="53"/>
  <c r="Z82"/>
  <c r="Z66"/>
  <c r="Q147"/>
  <c r="L20" i="40"/>
  <c r="L160"/>
  <c r="L122"/>
  <c r="I120"/>
  <c r="L85"/>
  <c r="G25"/>
  <c r="I7"/>
  <c r="L5" s="1"/>
  <c r="C74" i="35"/>
  <c r="F9" i="36"/>
  <c r="E12"/>
  <c r="H63" i="35" s="1"/>
  <c r="H74" s="1"/>
  <c r="D12" i="36"/>
  <c r="H23" i="35" s="1"/>
  <c r="C12" i="36"/>
  <c r="F8"/>
  <c r="F7"/>
  <c r="F6"/>
  <c r="F5"/>
  <c r="F4"/>
  <c r="L78" i="35"/>
  <c r="A61"/>
  <c r="H61"/>
  <c r="C61"/>
  <c r="J42"/>
  <c r="J41"/>
  <c r="J40"/>
  <c r="L39"/>
  <c r="J39"/>
  <c r="J38"/>
  <c r="J37"/>
  <c r="J26"/>
  <c r="C43"/>
  <c r="A19"/>
  <c r="C19"/>
  <c r="Z38" i="53" l="1"/>
  <c r="Z148" s="1"/>
  <c r="L9" i="40"/>
  <c r="H43" i="35"/>
  <c r="C75"/>
  <c r="C44"/>
  <c r="H75"/>
  <c r="F12" i="36"/>
  <c r="H19" i="35"/>
  <c r="H44" l="1"/>
  <c r="L17" i="40"/>
  <c r="C76" i="35"/>
  <c r="C79"/>
  <c r="H76" l="1"/>
  <c r="H79"/>
  <c r="M79" l="1"/>
  <c r="K79"/>
</calcChain>
</file>

<file path=xl/comments1.xml><?xml version="1.0" encoding="utf-8"?>
<comments xmlns="http://schemas.openxmlformats.org/spreadsheetml/2006/main">
  <authors>
    <author>KKD</author>
    <author>ผู้ใช้ที่พึงพอใจใน Microsoft Office</author>
    <author xml:space="preserve"> </author>
    <author>owner</author>
    <author>iLLUSiON</author>
  </authors>
  <commentList>
    <comment ref="R4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5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5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1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A9" authorId="1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A10" authorId="1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A1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สำรองจ่าย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A14" authorId="1">
      <text>
        <r>
          <rPr>
            <sz val="12"/>
            <color indexed="81"/>
            <rFont val="Tahoma"/>
            <family val="2"/>
          </rPr>
          <t>กบท.</t>
        </r>
      </text>
    </comment>
    <comment ref="A21" authorId="1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A22" authorId="1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A23" authorId="1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A24" authorId="1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A30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A31" authorId="1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A32" authorId="1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A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A3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A36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A51" authorId="1">
      <text>
        <r>
          <rPr>
            <sz val="12"/>
            <color indexed="81"/>
            <rFont val="Tahoma"/>
            <family val="2"/>
          </rPr>
          <t>โบนัส</t>
        </r>
      </text>
    </comment>
    <comment ref="A52" authorId="1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A53" authorId="1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A54" authorId="1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A55" authorId="1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A56" authorId="1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A61" authorId="1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A62" authorId="1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A63" authorId="1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A64" authorId="1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A69" authorId="1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A70" authorId="1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A71" authorId="1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A73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A74" authorId="1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A75" authorId="1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A76" authorId="1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A77" authorId="1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A78" authorId="1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A79" authorId="1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A80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A92" authorId="1">
      <text>
        <r>
          <rPr>
            <sz val="12"/>
            <color indexed="81"/>
            <rFont val="Tahoma"/>
            <family val="2"/>
          </rPr>
          <t>ไฟฟ้า</t>
        </r>
      </text>
    </comment>
    <comment ref="A93" authorId="1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A94" authorId="1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A95" authorId="1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A101" authorId="1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A102" authorId="1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A103" authorId="4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104" authorId="4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05" authorId="1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A106" authorId="1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A112" authorId="1">
      <text>
        <r>
          <rPr>
            <sz val="12"/>
            <color indexed="81"/>
            <rFont val="Tahoma"/>
            <family val="2"/>
          </rPr>
          <t>ก่อสร้างสาธารณูปโภค</t>
        </r>
      </text>
    </comment>
    <comment ref="A113" authorId="1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A142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อุดหนุนองค์กรปกครองส่วน
ท้องถิ่นอื่น</t>
        </r>
      </text>
    </comment>
    <comment ref="A143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อุดหนุนส่วนราชการ
</t>
        </r>
      </text>
    </comment>
    <comment ref="A144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อุดหนุนกิจการที่เป็นสาธารณประโยชน์</t>
        </r>
      </text>
    </comment>
  </commentList>
</comments>
</file>

<file path=xl/comments2.xml><?xml version="1.0" encoding="utf-8"?>
<comments xmlns="http://schemas.openxmlformats.org/spreadsheetml/2006/main">
  <authors>
    <author>ผู้ใช้ที่พึงพอใจใน Microsoft Office</author>
    <author>iLLUSiON</author>
    <author xml:space="preserve"> </author>
    <author>owner</author>
  </authors>
  <commentList>
    <comment ref="C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D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E7" authorId="0">
      <text>
        <r>
          <rPr>
            <sz val="12"/>
            <color indexed="81"/>
            <rFont val="Tahoma"/>
            <family val="2"/>
          </rPr>
          <t>บริหารคลัง</t>
        </r>
      </text>
    </comment>
    <comment ref="F7" authorId="0">
      <text>
        <r>
          <rPr>
            <sz val="12"/>
            <color indexed="81"/>
            <rFont val="Tahoma"/>
            <family val="2"/>
          </rPr>
          <t xml:space="preserve">รักษาความสงบ
</t>
        </r>
      </text>
    </comment>
    <comment ref="G7" authorId="0">
      <text>
        <r>
          <rPr>
            <sz val="12"/>
            <color indexed="81"/>
            <rFont val="Tahoma"/>
            <family val="2"/>
          </rPr>
          <t>ป้องกันภัยฝ่ายพลเรือน</t>
        </r>
      </text>
    </comment>
    <comment ref="H7" authorId="0">
      <text>
        <r>
          <rPr>
            <sz val="12"/>
            <color indexed="81"/>
            <rFont val="Tahoma"/>
            <family val="2"/>
          </rPr>
          <t>ทั่วไป ศึกษา</t>
        </r>
      </text>
    </comment>
    <comment ref="I7" authorId="0">
      <text>
        <r>
          <rPr>
            <sz val="12"/>
            <color indexed="81"/>
            <rFont val="Tahoma"/>
            <family val="2"/>
          </rPr>
          <t>ก่อนและประถม</t>
        </r>
      </text>
    </comment>
    <comment ref="J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K7" authorId="0">
      <text>
        <r>
          <rPr>
            <sz val="12"/>
            <color indexed="81"/>
            <rFont val="Tahoma"/>
            <family val="2"/>
          </rPr>
          <t>สาธารณสุขอื่น</t>
        </r>
      </text>
    </comment>
    <comment ref="L7" authorId="0">
      <text>
        <r>
          <rPr>
            <sz val="12"/>
            <color indexed="81"/>
            <rFont val="Tahoma"/>
            <family val="2"/>
          </rPr>
          <t>บริหารทั่วไปสังคมสงเคราะห์</t>
        </r>
      </text>
    </comment>
    <comment ref="M7" authorId="0">
      <text>
        <r>
          <rPr>
            <sz val="12"/>
            <color indexed="81"/>
            <rFont val="Tahoma"/>
            <family val="2"/>
          </rPr>
          <t>สวัสดิการสังคม</t>
        </r>
      </text>
    </comment>
    <comment ref="N7" authorId="0">
      <text>
        <r>
          <rPr>
            <sz val="12"/>
            <color indexed="81"/>
            <rFont val="Tahoma"/>
            <family val="2"/>
          </rPr>
          <t>บริหารเคหะ</t>
        </r>
      </text>
    </comment>
    <comment ref="O7" authorId="0">
      <text>
        <r>
          <rPr>
            <sz val="12"/>
            <color indexed="81"/>
            <rFont val="Tahoma"/>
            <family val="2"/>
          </rPr>
          <t>ไฟฟ้าถนน</t>
        </r>
      </text>
    </comment>
    <comment ref="P7" authorId="1">
      <text>
        <r>
          <rPr>
            <b/>
            <sz val="11"/>
            <color indexed="81"/>
            <rFont val="Tahoma"/>
            <family val="2"/>
          </rPr>
          <t>บริหารทั่วไป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Q7" authorId="0">
      <text>
        <r>
          <rPr>
            <sz val="12"/>
            <color indexed="81"/>
            <rFont val="Tahoma"/>
            <family val="2"/>
          </rPr>
          <t>เข้มแข็งชุมชน</t>
        </r>
      </text>
    </comment>
    <comment ref="R7" authorId="1">
      <text>
        <r>
          <rPr>
            <b/>
            <sz val="10"/>
            <color indexed="81"/>
            <rFont val="Tahoma"/>
            <family val="2"/>
          </rPr>
          <t>บริหารทั่วไป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S7" authorId="0">
      <text>
        <r>
          <rPr>
            <sz val="12"/>
            <color indexed="81"/>
            <rFont val="Tahoma"/>
            <family val="2"/>
          </rPr>
          <t>กีฬานันทนาการ</t>
        </r>
      </text>
    </comment>
    <comment ref="T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U7" authorId="0">
      <text>
        <r>
          <rPr>
            <b/>
            <sz val="14"/>
            <color indexed="81"/>
            <rFont val="Tahoma"/>
            <family val="2"/>
          </rPr>
          <t>ผู้ใช้ที่พึงพอใจใน Microsoft Office: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10"/>
            <rFont val="Tahoma"/>
            <family val="2"/>
          </rPr>
          <t>ส่งเสริมการเกษตร</t>
        </r>
      </text>
    </comment>
    <comment ref="V7" authorId="0">
      <text>
        <r>
          <rPr>
            <sz val="12"/>
            <color indexed="81"/>
            <rFont val="Tahoma"/>
            <family val="2"/>
          </rPr>
          <t>แหล่งน้ำ</t>
        </r>
      </text>
    </comment>
    <comment ref="B9" authorId="0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B10" authorId="0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B11" authorId="0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B1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B13" authorId="0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B14" authorId="0">
      <text>
        <r>
          <rPr>
            <sz val="12"/>
            <color indexed="81"/>
            <rFont val="Tahoma"/>
            <family val="2"/>
          </rPr>
          <t>กบท.</t>
        </r>
      </text>
    </comment>
    <comment ref="B18" authorId="0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B19" authorId="0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B20" authorId="0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B21" authorId="0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B2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B27" authorId="0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B28" authorId="0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B29" authorId="0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B30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B3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B33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เงินเดือนพนง.ถ่ายโอน</t>
        </r>
      </text>
    </comment>
    <comment ref="B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8" authorId="0">
      <text>
        <r>
          <rPr>
            <sz val="12"/>
            <color indexed="81"/>
            <rFont val="Tahoma"/>
            <family val="2"/>
          </rPr>
          <t>โบนัส</t>
        </r>
      </text>
    </comment>
    <comment ref="B39" authorId="0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B40" authorId="0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B41" authorId="0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B42" authorId="0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B43" authorId="0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B47" authorId="0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B48" authorId="0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B49" authorId="0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B50" authorId="0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B54" authorId="0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B55" authorId="0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B56" authorId="0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B59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B60" authorId="0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B61" authorId="0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B62" authorId="0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B63" authorId="0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B64" authorId="0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B65" authorId="0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B66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B70" authorId="0">
      <text>
        <r>
          <rPr>
            <sz val="12"/>
            <color indexed="81"/>
            <rFont val="Tahoma"/>
            <family val="2"/>
          </rPr>
          <t>ไฟฟ้า</t>
        </r>
      </text>
    </comment>
    <comment ref="B71" authorId="0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B72" authorId="0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B73" authorId="0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B77" authorId="0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B78" authorId="0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B79" authorId="1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80" authorId="1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81" authorId="0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B82" authorId="0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B86" authorId="0">
      <text>
        <r>
          <rPr>
            <sz val="12"/>
            <color indexed="81"/>
            <rFont val="Tahoma"/>
            <family val="2"/>
          </rPr>
          <t>ถมดิน</t>
        </r>
      </text>
    </comment>
    <comment ref="B87" authorId="0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B92" authorId="0">
      <text>
        <r>
          <rPr>
            <sz val="12"/>
            <color indexed="81"/>
            <rFont val="Tahoma"/>
            <family val="2"/>
          </rPr>
          <t>อุดหนุนส่วนราชการ</t>
        </r>
      </text>
    </comment>
    <comment ref="B93" authorId="0">
      <text>
        <r>
          <rPr>
            <sz val="12"/>
            <color indexed="81"/>
            <rFont val="Tahoma"/>
            <family val="2"/>
          </rPr>
          <t>อุดหนุนกิจการที่เป็นประโยชน์</t>
        </r>
      </text>
    </comment>
    <comment ref="B97" authorId="0">
      <text>
        <r>
          <rPr>
            <sz val="12"/>
            <color indexed="10"/>
            <rFont val="Tahoma"/>
            <family val="2"/>
          </rPr>
          <t>รายจ่ายอื่น</t>
        </r>
      </text>
    </comment>
    <comment ref="B98" authorId="0">
      <text>
        <r>
          <rPr>
            <sz val="12"/>
            <color indexed="10"/>
            <rFont val="Tahoma"/>
            <family val="2"/>
          </rPr>
          <t>ค่าจ้างที่ปรึกษา</t>
        </r>
      </text>
    </comment>
  </commentList>
</comments>
</file>

<file path=xl/sharedStrings.xml><?xml version="1.0" encoding="utf-8"?>
<sst xmlns="http://schemas.openxmlformats.org/spreadsheetml/2006/main" count="1039" uniqueCount="427">
  <si>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</si>
  <si>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</si>
  <si>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</si>
  <si>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</si>
  <si>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</si>
  <si>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</si>
  <si>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</si>
  <si>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</si>
  <si>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</si>
  <si>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</si>
  <si>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</si>
  <si>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</si>
  <si>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</si>
  <si>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</si>
  <si>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</si>
  <si>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</si>
  <si>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</si>
  <si>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</si>
  <si>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</si>
  <si>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</si>
  <si>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</si>
  <si>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</si>
  <si>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</si>
  <si>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</si>
  <si>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</si>
  <si>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</si>
  <si>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</si>
  <si>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</si>
  <si>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</si>
  <si>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</si>
  <si>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</si>
  <si>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</si>
  <si>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</si>
  <si>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</si>
  <si>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</si>
  <si>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</si>
  <si>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</si>
  <si>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</si>
  <si>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</si>
  <si>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</si>
  <si>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</si>
  <si>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</si>
  <si>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</si>
  <si>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</si>
  <si>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</si>
  <si>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</si>
  <si>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</si>
  <si>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</si>
  <si>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</si>
  <si>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</si>
  <si>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</si>
  <si>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</si>
  <si>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</si>
  <si>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</si>
  <si>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</si>
  <si>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</si>
  <si>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</si>
  <si>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</si>
  <si>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หัวหน้าส่วนการคลัง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</si>
  <si>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</si>
  <si>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</si>
  <si>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</si>
  <si>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</si>
  <si>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</si>
  <si>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</si>
  <si>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</si>
  <si>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</si>
  <si>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</si>
  <si>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</si>
  <si>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</si>
  <si>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</si>
  <si>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</si>
  <si>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</si>
  <si>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</si>
  <si>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</si>
  <si>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</si>
  <si>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</si>
  <si>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</si>
  <si>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</si>
  <si>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</si>
  <si>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</si>
  <si>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</si>
  <si>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</si>
  <si>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</si>
  <si>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</si>
  <si>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</si>
  <si>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</si>
  <si>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</si>
  <si>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</si>
  <si>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</si>
  <si>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</si>
  <si>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</si>
  <si>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</si>
  <si>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</si>
  <si>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</si>
  <si>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</si>
  <si>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</si>
  <si>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</si>
  <si>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</si>
  <si>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</si>
  <si>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</si>
  <si>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</si>
  <si>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</si>
  <si>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</si>
  <si>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</si>
  <si>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</si>
  <si>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</si>
  <si>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</si>
  <si>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</si>
  <si>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</si>
  <si>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</si>
  <si>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</si>
  <si>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</si>
  <si>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411000</t>
  </si>
  <si>
    <t>412000</t>
  </si>
  <si>
    <t>413000</t>
  </si>
  <si>
    <t>414000</t>
  </si>
  <si>
    <t>415000</t>
  </si>
  <si>
    <t>421000</t>
  </si>
  <si>
    <t>431000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</si>
  <si>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</si>
  <si>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</si>
  <si>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</si>
  <si>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</si>
  <si>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</si>
  <si>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</si>
  <si>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</si>
  <si>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</si>
  <si>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</si>
  <si>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</si>
  <si>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</si>
  <si>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</si>
  <si>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</si>
  <si>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</si>
  <si>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</si>
  <si>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</si>
  <si>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</si>
  <si>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</si>
  <si>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</si>
  <si>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</si>
  <si>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</si>
  <si>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</si>
  <si>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</si>
  <si>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</si>
  <si>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</si>
  <si>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</si>
  <si>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</si>
  <si>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</si>
  <si>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</si>
  <si>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</si>
  <si>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</si>
  <si>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</si>
  <si>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</si>
  <si>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</si>
  <si>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</si>
  <si>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30000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</si>
  <si>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</si>
  <si>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</si>
  <si>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</si>
  <si>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</si>
  <si>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 xml:space="preserve">        ปลัดองค์การบริหารส่วนตำบล</t>
  </si>
  <si>
    <t xml:space="preserve">                          ปลัดองค์การบริหารส่วนตำบล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</si>
  <si>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</si>
  <si>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</si>
  <si>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</si>
  <si>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หมวดเงินอุดหนุนเฉพาะกิจ</t>
  </si>
  <si>
    <t>210400</t>
  </si>
  <si>
    <t>(นายสุพจน์   ฤทธิชัย)</t>
  </si>
  <si>
    <t xml:space="preserve">              (นายสุพจน์   ฤทธิชัย)</t>
  </si>
  <si>
    <t>110606</t>
  </si>
  <si>
    <t xml:space="preserve">        (นางอรพินธุ์   คงดี)</t>
  </si>
  <si>
    <t>หมายเหตุ 2  บัญชีเงินรับฝาก</t>
  </si>
  <si>
    <t>ส่วนลด 6%</t>
  </si>
  <si>
    <t>ผลต่าง</t>
  </si>
  <si>
    <t xml:space="preserve">      (นางอรพินธุ์   คงดี)</t>
  </si>
  <si>
    <t>#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</si>
  <si>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</si>
  <si>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</si>
  <si>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</si>
  <si>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</si>
  <si>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</si>
  <si>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</si>
  <si>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</si>
  <si>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</si>
  <si>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</si>
  <si>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</si>
  <si>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210300</t>
  </si>
  <si>
    <t>210600</t>
  </si>
  <si>
    <t>เงินเดือน (ฝ่ายชั่วคราว)</t>
  </si>
  <si>
    <t>ลูกหนี้-เงินยืมเงินงบประมาณ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</si>
  <si>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</si>
  <si>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</si>
  <si>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</si>
  <si>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</si>
  <si>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</si>
  <si>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</si>
  <si>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</si>
  <si>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>กระดาษทำการกระทบยอด</t>
  </si>
  <si>
    <t xml:space="preserve">รายจ่ายตามงบประมาณ(จ่ายจากรายรับ) </t>
  </si>
  <si>
    <t>แผนงาน/งาน</t>
  </si>
  <si>
    <t>00110</t>
  </si>
  <si>
    <t>00120</t>
  </si>
  <si>
    <t>00210</t>
  </si>
  <si>
    <t>00220</t>
  </si>
  <si>
    <t>00230</t>
  </si>
  <si>
    <t>00240</t>
  </si>
  <si>
    <t>00250</t>
  </si>
  <si>
    <t>00260</t>
  </si>
  <si>
    <t>00310</t>
  </si>
  <si>
    <t>00320</t>
  </si>
  <si>
    <t>00330</t>
  </si>
  <si>
    <t>00410</t>
  </si>
  <si>
    <t>หมวด/ประเภทรายจ่าย</t>
  </si>
  <si>
    <t>00111</t>
  </si>
  <si>
    <t>00113</t>
  </si>
  <si>
    <t>00121</t>
  </si>
  <si>
    <t>00123</t>
  </si>
  <si>
    <t>00211</t>
  </si>
  <si>
    <t>00212</t>
  </si>
  <si>
    <t>00214</t>
  </si>
  <si>
    <t>00221</t>
  </si>
  <si>
    <t>00223</t>
  </si>
  <si>
    <t>00231</t>
  </si>
  <si>
    <t>00232</t>
  </si>
  <si>
    <t>00241</t>
  </si>
  <si>
    <t>00242</t>
  </si>
  <si>
    <t>00243</t>
  </si>
  <si>
    <t>00251</t>
  </si>
  <si>
    <t>00252</t>
  </si>
  <si>
    <t>00261</t>
  </si>
  <si>
    <t>00262</t>
  </si>
  <si>
    <t>00263</t>
  </si>
  <si>
    <t>00311</t>
  </si>
  <si>
    <t>00321</t>
  </si>
  <si>
    <t>00322</t>
  </si>
  <si>
    <t>00332</t>
  </si>
  <si>
    <t>00411</t>
  </si>
  <si>
    <t>รวมเดือนนี้</t>
  </si>
  <si>
    <t>รวมตั้งแต่ต้นปี</t>
  </si>
  <si>
    <t>ยกยกมา</t>
  </si>
  <si>
    <t xml:space="preserve">จ่ายขาดเงินสะสม 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</si>
  <si>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</si>
  <si>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</si>
  <si>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</si>
  <si>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</si>
  <si>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</si>
  <si>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</si>
  <si>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</si>
  <si>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</si>
  <si>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</si>
  <si>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</si>
  <si>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</si>
  <si>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</si>
  <si>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</si>
  <si>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</si>
  <si>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</si>
  <si>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</si>
  <si>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</si>
  <si>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</si>
  <si>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</si>
  <si>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</si>
  <si>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</si>
  <si>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</si>
  <si>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</si>
  <si>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</si>
  <si>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</si>
  <si>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</si>
  <si>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</si>
  <si>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</si>
  <si>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</si>
  <si>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</si>
  <si>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</si>
  <si>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</si>
  <si>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</si>
  <si>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</si>
  <si>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</si>
  <si>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</si>
  <si>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</si>
  <si>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</si>
  <si>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</si>
  <si>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</si>
  <si>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</si>
  <si>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</si>
  <si>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</si>
  <si>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</si>
  <si>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</si>
  <si>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ลำดับที่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</si>
  <si>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</si>
  <si>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</si>
  <si>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</si>
  <si>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</si>
  <si>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รายจ่ายตามงบประมาณ</t>
  </si>
  <si>
    <t xml:space="preserve">   ประจำเดือน   กันยายน   2555</t>
  </si>
  <si>
    <t>00300</t>
  </si>
  <si>
    <t>00312</t>
  </si>
  <si>
    <t>110300</t>
  </si>
  <si>
    <t>110700</t>
  </si>
  <si>
    <t>110800</t>
  </si>
  <si>
    <t>110900</t>
  </si>
  <si>
    <t>111100</t>
  </si>
  <si>
    <t>120100</t>
  </si>
  <si>
    <t>รวมแต่ต้นปี</t>
  </si>
  <si>
    <t>210100</t>
  </si>
  <si>
    <t>210200</t>
  </si>
  <si>
    <t>220100</t>
  </si>
  <si>
    <t>220200</t>
  </si>
  <si>
    <t>220300</t>
  </si>
  <si>
    <t>220400</t>
  </si>
  <si>
    <t>220500</t>
  </si>
  <si>
    <t>220600</t>
  </si>
  <si>
    <t>220700</t>
  </si>
  <si>
    <t>220900</t>
  </si>
  <si>
    <t>221000</t>
  </si>
  <si>
    <t>310100</t>
  </si>
  <si>
    <t>310200</t>
  </si>
  <si>
    <t>310300</t>
  </si>
  <si>
    <t>310400</t>
  </si>
  <si>
    <t>310500</t>
  </si>
  <si>
    <t>310600</t>
  </si>
  <si>
    <t>320100</t>
  </si>
  <si>
    <t>320200</t>
  </si>
  <si>
    <t>320300</t>
  </si>
  <si>
    <t>320400</t>
  </si>
  <si>
    <t>330100</t>
  </si>
  <si>
    <t>330200</t>
  </si>
  <si>
    <t>330300</t>
  </si>
  <si>
    <t>330400</t>
  </si>
  <si>
    <t>330600</t>
  </si>
  <si>
    <t>330800</t>
  </si>
  <si>
    <t>330900</t>
  </si>
  <si>
    <t>331000</t>
  </si>
  <si>
    <t>331100</t>
  </si>
  <si>
    <t>331300</t>
  </si>
  <si>
    <t>331400</t>
  </si>
  <si>
    <t>331500</t>
  </si>
  <si>
    <t>331700</t>
  </si>
  <si>
    <t>วัสดุ</t>
  </si>
  <si>
    <t>340100</t>
  </si>
  <si>
    <t>340300</t>
  </si>
  <si>
    <t>340400</t>
  </si>
  <si>
    <t>340500</t>
  </si>
  <si>
    <t>สาธารณูปโภค</t>
  </si>
  <si>
    <t xml:space="preserve">     ,,</t>
  </si>
  <si>
    <t>410100</t>
  </si>
  <si>
    <t>410600</t>
  </si>
  <si>
    <t>410700</t>
  </si>
  <si>
    <t>410900</t>
  </si>
  <si>
    <t>411600</t>
  </si>
  <si>
    <t>411800</t>
  </si>
  <si>
    <t>ครุภัณฑ์</t>
  </si>
  <si>
    <t>420900</t>
  </si>
  <si>
    <t>ที่ดินฯ</t>
  </si>
  <si>
    <t>560000</t>
  </si>
  <si>
    <t>610100</t>
  </si>
  <si>
    <t>610200</t>
  </si>
  <si>
    <t>610400</t>
  </si>
  <si>
    <t>510100</t>
  </si>
  <si>
    <t>รวมจ่ายแต่ละแผนงานตั้งแต่ต้นปี</t>
  </si>
  <si>
    <t>(ลงชื่อ).....................................</t>
  </si>
  <si>
    <t>ทานคำตอบ</t>
  </si>
  <si>
    <t xml:space="preserve">            (นางเพ็ญศรี  เอียดสังข์)</t>
  </si>
  <si>
    <t xml:space="preserve">            (นายสุชาติ  ชำนาญแทน)</t>
  </si>
  <si>
    <t xml:space="preserve">                                  (นายสุชาติ  ชำนาญแทน)</t>
  </si>
  <si>
    <t xml:space="preserve">               หัวหน้าส่วนการคลัง</t>
  </si>
  <si>
    <t xml:space="preserve">    ปลัดองค์การบริหารส่วนตำบลท่าซอม</t>
  </si>
  <si>
    <t xml:space="preserve">                    ปลัดองค์การบริหารส่วนตำบล  ปฏิบัติหน้าที่</t>
  </si>
  <si>
    <t>ในงบเงินรับ-จ่าย</t>
  </si>
  <si>
    <t xml:space="preserve">                        นายกองค์การบริหารส่วนตำบลท่าซอม</t>
  </si>
  <si>
    <r>
      <t>หัก</t>
    </r>
    <r>
      <rPr>
        <sz val="13"/>
        <rFont val="Cordia New"/>
        <family val="2"/>
      </rPr>
      <t xml:space="preserve">  สำรองเงินรายรับ</t>
    </r>
  </si>
  <si>
    <t>เงินที่เก็บตามกฎหมายว่าด้วยอุทยานแห่งชาติ</t>
  </si>
  <si>
    <t>หมายหตุ 3</t>
  </si>
  <si>
    <t>111000</t>
  </si>
  <si>
    <t>เงินเพิ่ม ผดด.</t>
  </si>
  <si>
    <t>เงินเดือนครู ศพด.</t>
  </si>
  <si>
    <t>เงินเพิ่มครู ศพด.</t>
  </si>
  <si>
    <t>ประกันสังคม</t>
  </si>
  <si>
    <t>สวัสดิการครู ศพด</t>
  </si>
  <si>
    <t>(นายประดับ  หมื่นจร)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</si>
  <si>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</si>
  <si>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</si>
  <si>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เงินทุนเศรษฐกิจชุมชน (บัญชี 2)</t>
  </si>
  <si>
    <t xml:space="preserve">                      -  ค่าน้ำประปา</t>
  </si>
  <si>
    <t>โครงการสร้างพลังเยาวชนฯ</t>
  </si>
  <si>
    <t>รายรับ</t>
  </si>
  <si>
    <t>ครุภัณฑ์คอมพิวเตอร์</t>
  </si>
  <si>
    <r>
      <rPr>
        <b/>
        <u/>
        <sz val="14"/>
        <rFont val="Cordia New"/>
        <family val="2"/>
      </rPr>
      <t>หัก</t>
    </r>
    <r>
      <rPr>
        <b/>
        <sz val="14"/>
        <rFont val="Cordia New"/>
        <family val="2"/>
        <charset val="222"/>
      </rPr>
      <t xml:space="preserve">   </t>
    </r>
  </si>
  <si>
    <t>โครงการยาเสพติดฯ</t>
  </si>
  <si>
    <t>วัสดุการศึกษา</t>
  </si>
  <si>
    <t>(นางกัญญภัทร  พ่วงทอง)</t>
  </si>
  <si>
    <t xml:space="preserve">       ผู้อำนวยการกองคลัง</t>
  </si>
  <si>
    <t>ทุนการศึกษาครู ผดด</t>
  </si>
  <si>
    <t>รายจ่ายค้างจ่าย(เงินอุดหนุนเฉพาะกิจ)</t>
  </si>
  <si>
    <t xml:space="preserve">ปีงบประมาณ 2557    </t>
  </si>
  <si>
    <t>ลูกหนี้ภาษีบำรุงท้องที่</t>
  </si>
  <si>
    <t>ลูกหนี้รายได้อื่น</t>
  </si>
  <si>
    <t>110602</t>
  </si>
  <si>
    <t>110604</t>
  </si>
  <si>
    <t>ลูกหนี้อื่น(เศรษฐกิจ)</t>
  </si>
  <si>
    <t>ลูกหนี้รายได้อื่น(ค่าน้ำประปา)</t>
  </si>
  <si>
    <t>110609</t>
  </si>
  <si>
    <t>310000</t>
  </si>
  <si>
    <t>รายจ่ายค้างจ่ายระหว่างดำเนินการ</t>
  </si>
  <si>
    <t>ฎีกาค้างจ่าย</t>
  </si>
  <si>
    <t>210401</t>
  </si>
  <si>
    <t>210403</t>
  </si>
  <si>
    <t xml:space="preserve">งบทดลอง </t>
  </si>
  <si>
    <t>รับคืนเงินอุดหนุนเฉพาะกิจ-เบี้ยยังชีพคนชรา</t>
  </si>
  <si>
    <t>เงินรับฝาก- เงินอุดหนุนเฉพาะกิจ</t>
  </si>
  <si>
    <t>ค่าธรรมเนียมอากรป่าไม้</t>
  </si>
  <si>
    <t>ค่าถุงยังชีพช่วยเหลือผู้ประสบอุทกภัย</t>
  </si>
  <si>
    <t>รายละเอียด เงินฝากระหว่างทาง</t>
  </si>
  <si>
    <t xml:space="preserve">                            ประจำเดือน มกราคม พ.ศ.2557  </t>
  </si>
  <si>
    <t>ประจำเดือนมกราคม  2557</t>
  </si>
  <si>
    <t>วันที่  31  มกราคม  2557</t>
  </si>
  <si>
    <t>ลูกหนี้            -  ภาษีบำรุงท้องที่</t>
  </si>
  <si>
    <t>หมายเหตุประกอบงบทดลอง  ประจำเดือน  มกราคม  2557</t>
  </si>
  <si>
    <t>ประจำเดือน  มกราคม  2557</t>
  </si>
  <si>
    <t>+</t>
  </si>
  <si>
    <t xml:space="preserve"> 31 มกราคม 2557</t>
  </si>
  <si>
    <t>28/1/57</t>
  </si>
  <si>
    <t>31/1/57</t>
  </si>
  <si>
    <t>0089763</t>
  </si>
  <si>
    <t>0089764</t>
  </si>
  <si>
    <t>0089765</t>
  </si>
  <si>
    <t>0089767</t>
  </si>
  <si>
    <t>0089769</t>
  </si>
  <si>
    <t xml:space="preserve">วันที่      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</si>
</sst>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55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8"/>
      <name val="Microsoft Sans Serif"/>
      <family val="2"/>
    </font>
    <font>
      <sz val="15"/>
      <name val="Cordia New"/>
      <family val="2"/>
    </font>
    <font>
      <sz val="14"/>
      <name val="Cordia New"/>
      <family val="2"/>
    </font>
    <font>
      <u/>
      <sz val="15"/>
      <name val="Cordia New"/>
      <family val="2"/>
    </font>
    <font>
      <sz val="14"/>
      <name val="CordiaUPC"/>
      <family val="2"/>
      <charset val="222"/>
    </font>
    <font>
      <b/>
      <i/>
      <u/>
      <sz val="14"/>
      <name val="CordiaUPC"/>
      <family val="2"/>
      <charset val="222"/>
    </font>
    <font>
      <b/>
      <i/>
      <sz val="14"/>
      <name val="CordiaUPC"/>
      <family val="2"/>
      <charset val="222"/>
    </font>
    <font>
      <b/>
      <sz val="14"/>
      <name val="Cordia New"/>
      <family val="2"/>
    </font>
    <font>
      <i/>
      <u/>
      <sz val="14"/>
      <name val="CordiaUPC"/>
      <family val="2"/>
      <charset val="222"/>
    </font>
    <font>
      <i/>
      <sz val="14"/>
      <name val="CordiaUPC"/>
      <family val="2"/>
      <charset val="222"/>
    </font>
    <font>
      <b/>
      <i/>
      <sz val="14"/>
      <name val="Cordia New"/>
      <family val="2"/>
    </font>
    <font>
      <sz val="14"/>
      <name val="Cordia New"/>
      <family val="2"/>
      <charset val="222"/>
    </font>
    <font>
      <sz val="14"/>
      <color indexed="10"/>
      <name val="Cordia New"/>
      <family val="2"/>
    </font>
    <font>
      <sz val="13"/>
      <name val="Cordia New"/>
      <family val="2"/>
    </font>
    <font>
      <sz val="13"/>
      <color indexed="10"/>
      <name val="Cordia New"/>
      <family val="2"/>
    </font>
    <font>
      <b/>
      <sz val="13"/>
      <color indexed="12"/>
      <name val="Cordia New"/>
      <family val="2"/>
    </font>
    <font>
      <b/>
      <sz val="13"/>
      <color indexed="14"/>
      <name val="Cordia New"/>
      <family val="2"/>
    </font>
    <font>
      <b/>
      <sz val="13"/>
      <color indexed="51"/>
      <name val="Cordia New"/>
      <family val="2"/>
    </font>
    <font>
      <b/>
      <i/>
      <sz val="13"/>
      <color indexed="12"/>
      <name val="Cordia New"/>
      <family val="2"/>
    </font>
    <font>
      <b/>
      <i/>
      <sz val="13"/>
      <color indexed="10"/>
      <name val="Cordia New"/>
      <family val="2"/>
    </font>
    <font>
      <sz val="9"/>
      <name val="Cordia New"/>
      <family val="2"/>
    </font>
    <font>
      <b/>
      <sz val="13"/>
      <color indexed="10"/>
      <name val="Cordia New"/>
      <family val="2"/>
    </font>
    <font>
      <u/>
      <sz val="13"/>
      <name val="Cordia New"/>
      <family val="2"/>
    </font>
    <font>
      <sz val="13"/>
      <color indexed="12"/>
      <name val="Cordia New"/>
      <family val="2"/>
    </font>
    <font>
      <sz val="13"/>
      <color indexed="14"/>
      <name val="Cordia New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10"/>
      <name val="Tahoma"/>
      <family val="2"/>
    </font>
    <font>
      <b/>
      <u/>
      <sz val="14"/>
      <name val="Cordia New"/>
      <family val="2"/>
    </font>
    <font>
      <sz val="14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</cellStyleXfs>
  <cellXfs count="539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87" fontId="7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187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87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49" fontId="11" fillId="0" borderId="9" xfId="4" applyNumberFormat="1" applyFont="1" applyBorder="1" applyAlignment="1">
      <alignment horizontal="center" vertical="center"/>
    </xf>
    <xf numFmtId="0" fontId="12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187" fontId="3" fillId="0" borderId="6" xfId="1" applyFont="1" applyBorder="1" applyAlignment="1">
      <alignment horizontal="center"/>
    </xf>
    <xf numFmtId="43" fontId="13" fillId="0" borderId="0" xfId="0" applyNumberFormat="1" applyFont="1"/>
    <xf numFmtId="188" fontId="2" fillId="0" borderId="0" xfId="1" applyNumberFormat="1" applyFont="1" applyFill="1" applyAlignment="1">
      <alignment vertical="center"/>
    </xf>
    <xf numFmtId="0" fontId="2" fillId="0" borderId="0" xfId="0" applyFont="1" applyBorder="1"/>
    <xf numFmtId="0" fontId="2" fillId="0" borderId="0" xfId="0" applyFont="1" applyFill="1" applyAlignment="1">
      <alignment horizontal="center" vertical="center"/>
    </xf>
    <xf numFmtId="49" fontId="2" fillId="0" borderId="9" xfId="4" applyNumberFormat="1" applyFont="1" applyBorder="1" applyAlignment="1">
      <alignment horizontal="center" vertical="center"/>
    </xf>
    <xf numFmtId="0" fontId="2" fillId="0" borderId="0" xfId="4" applyFont="1" applyBorder="1"/>
    <xf numFmtId="49" fontId="2" fillId="0" borderId="0" xfId="4" applyNumberFormat="1" applyFont="1" applyBorder="1" applyAlignment="1">
      <alignment horizontal="center"/>
    </xf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4" fillId="0" borderId="0" xfId="0" applyFont="1"/>
    <xf numFmtId="188" fontId="15" fillId="0" borderId="0" xfId="0" applyNumberFormat="1" applyFont="1" applyAlignment="1">
      <alignment vertical="center"/>
    </xf>
    <xf numFmtId="187" fontId="15" fillId="0" borderId="0" xfId="1" applyFont="1" applyAlignment="1">
      <alignment vertic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187" fontId="14" fillId="0" borderId="13" xfId="1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187" fontId="14" fillId="0" borderId="19" xfId="1" applyFont="1" applyBorder="1"/>
    <xf numFmtId="0" fontId="14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0" fillId="0" borderId="0" xfId="0" applyNumberFormat="1"/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4" xfId="4" applyFont="1" applyBorder="1" applyAlignment="1">
      <alignment horizontal="left" vertical="center"/>
    </xf>
    <xf numFmtId="0" fontId="2" fillId="0" borderId="0" xfId="4" applyFont="1" applyBorder="1" applyAlignment="1">
      <alignment horizontal="left" vertical="center"/>
    </xf>
    <xf numFmtId="0" fontId="2" fillId="0" borderId="5" xfId="4" applyFont="1" applyBorder="1" applyAlignment="1">
      <alignment horizontal="left" vertical="center"/>
    </xf>
    <xf numFmtId="187" fontId="3" fillId="0" borderId="6" xfId="0" applyNumberFormat="1" applyFont="1" applyBorder="1"/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43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" fontId="16" fillId="0" borderId="36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 vertical="center"/>
    </xf>
    <xf numFmtId="43" fontId="16" fillId="0" borderId="14" xfId="1" applyNumberFormat="1" applyFont="1" applyFill="1" applyBorder="1"/>
    <xf numFmtId="43" fontId="16" fillId="0" borderId="14" xfId="1" applyNumberFormat="1" applyFont="1" applyFill="1" applyBorder="1" applyAlignment="1"/>
    <xf numFmtId="43" fontId="16" fillId="0" borderId="39" xfId="1" applyNumberFormat="1" applyFont="1" applyFill="1" applyBorder="1"/>
    <xf numFmtId="43" fontId="16" fillId="0" borderId="9" xfId="1" applyNumberFormat="1" applyFont="1" applyFill="1" applyBorder="1"/>
    <xf numFmtId="1" fontId="16" fillId="0" borderId="40" xfId="1" applyNumberFormat="1" applyFont="1" applyFill="1" applyBorder="1" applyAlignment="1">
      <alignment horizontal="center"/>
    </xf>
    <xf numFmtId="43" fontId="16" fillId="0" borderId="10" xfId="1" applyNumberFormat="1" applyFont="1" applyFill="1" applyBorder="1"/>
    <xf numFmtId="43" fontId="16" fillId="0" borderId="37" xfId="1" applyNumberFormat="1" applyFont="1" applyFill="1" applyBorder="1"/>
    <xf numFmtId="43" fontId="16" fillId="0" borderId="31" xfId="1" applyNumberFormat="1" applyFont="1" applyFill="1" applyBorder="1"/>
    <xf numFmtId="43" fontId="16" fillId="0" borderId="7" xfId="1" applyNumberFormat="1" applyFont="1" applyFill="1" applyBorder="1"/>
    <xf numFmtId="43" fontId="16" fillId="0" borderId="35" xfId="1" applyNumberFormat="1" applyFont="1" applyFill="1" applyBorder="1"/>
    <xf numFmtId="43" fontId="16" fillId="0" borderId="0" xfId="1" applyNumberFormat="1" applyFont="1" applyFill="1" applyBorder="1"/>
    <xf numFmtId="43" fontId="16" fillId="0" borderId="13" xfId="1" applyNumberFormat="1" applyFont="1" applyFill="1" applyBorder="1"/>
    <xf numFmtId="43" fontId="16" fillId="0" borderId="41" xfId="1" applyNumberFormat="1" applyFont="1" applyFill="1" applyBorder="1"/>
    <xf numFmtId="43" fontId="16" fillId="0" borderId="38" xfId="1" applyNumberFormat="1" applyFont="1" applyFill="1" applyBorder="1"/>
    <xf numFmtId="1" fontId="16" fillId="0" borderId="42" xfId="1" applyNumberFormat="1" applyFont="1" applyFill="1" applyBorder="1" applyAlignment="1">
      <alignment horizontal="center"/>
    </xf>
    <xf numFmtId="43" fontId="16" fillId="0" borderId="9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 vertical="center"/>
    </xf>
    <xf numFmtId="43" fontId="16" fillId="0" borderId="39" xfId="1" applyNumberFormat="1" applyFont="1" applyFill="1" applyBorder="1" applyAlignment="1">
      <alignment horizontal="center" vertical="center"/>
    </xf>
    <xf numFmtId="43" fontId="16" fillId="0" borderId="10" xfId="1" applyNumberFormat="1" applyFont="1" applyFill="1" applyBorder="1" applyAlignment="1">
      <alignment horizontal="right"/>
    </xf>
    <xf numFmtId="43" fontId="16" fillId="0" borderId="10" xfId="1" applyNumberFormat="1" applyFont="1" applyFill="1" applyBorder="1" applyAlignment="1">
      <alignment horizontal="center"/>
    </xf>
    <xf numFmtId="43" fontId="16" fillId="0" borderId="45" xfId="1" applyNumberFormat="1" applyFont="1" applyFill="1" applyBorder="1"/>
    <xf numFmtId="43" fontId="16" fillId="0" borderId="46" xfId="1" applyNumberFormat="1" applyFont="1" applyFill="1" applyBorder="1"/>
    <xf numFmtId="43" fontId="16" fillId="0" borderId="47" xfId="1" applyNumberFormat="1" applyFont="1" applyFill="1" applyBorder="1"/>
    <xf numFmtId="43" fontId="16" fillId="0" borderId="48" xfId="1" applyNumberFormat="1" applyFont="1" applyFill="1" applyBorder="1"/>
    <xf numFmtId="43" fontId="16" fillId="0" borderId="49" xfId="1" applyNumberFormat="1" applyFont="1" applyFill="1" applyBorder="1"/>
    <xf numFmtId="1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left"/>
    </xf>
    <xf numFmtId="1" fontId="16" fillId="0" borderId="40" xfId="1" quotePrefix="1" applyNumberFormat="1" applyFont="1" applyFill="1" applyBorder="1" applyAlignment="1">
      <alignment horizontal="left"/>
    </xf>
    <xf numFmtId="43" fontId="16" fillId="0" borderId="34" xfId="1" applyNumberFormat="1" applyFont="1" applyFill="1" applyBorder="1"/>
    <xf numFmtId="43" fontId="16" fillId="0" borderId="50" xfId="1" applyNumberFormat="1" applyFont="1" applyFill="1" applyBorder="1"/>
    <xf numFmtId="43" fontId="16" fillId="0" borderId="43" xfId="1" applyNumberFormat="1" applyFont="1" applyFill="1" applyBorder="1"/>
    <xf numFmtId="43" fontId="16" fillId="0" borderId="18" xfId="1" applyNumberFormat="1" applyFont="1" applyFill="1" applyBorder="1"/>
    <xf numFmtId="1" fontId="16" fillId="0" borderId="42" xfId="1" quotePrefix="1" applyNumberFormat="1" applyFont="1" applyFill="1" applyBorder="1" applyAlignment="1">
      <alignment horizontal="center"/>
    </xf>
    <xf numFmtId="43" fontId="16" fillId="0" borderId="51" xfId="1" applyNumberFormat="1" applyFont="1" applyFill="1" applyBorder="1"/>
    <xf numFmtId="43" fontId="16" fillId="0" borderId="44" xfId="1" applyNumberFormat="1" applyFont="1" applyFill="1" applyBorder="1"/>
    <xf numFmtId="43" fontId="16" fillId="0" borderId="31" xfId="1" applyNumberFormat="1" applyFont="1" applyFill="1" applyBorder="1" applyAlignment="1">
      <alignment horizontal="center"/>
    </xf>
    <xf numFmtId="1" fontId="16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9" fillId="0" borderId="0" xfId="0" applyFont="1" applyAlignment="1">
      <alignment horizontal="left"/>
    </xf>
    <xf numFmtId="0" fontId="17" fillId="0" borderId="0" xfId="0" applyFont="1"/>
    <xf numFmtId="0" fontId="20" fillId="0" borderId="0" xfId="0" applyFont="1" applyFill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1" fillId="0" borderId="1" xfId="0" applyFont="1" applyFill="1" applyBorder="1"/>
    <xf numFmtId="0" fontId="22" fillId="0" borderId="3" xfId="0" applyFont="1" applyFill="1" applyBorder="1"/>
    <xf numFmtId="43" fontId="22" fillId="0" borderId="10" xfId="0" applyNumberFormat="1" applyFont="1" applyFill="1" applyBorder="1"/>
    <xf numFmtId="49" fontId="22" fillId="0" borderId="10" xfId="0" applyNumberFormat="1" applyFont="1" applyFill="1" applyBorder="1" applyAlignment="1">
      <alignment horizontal="center"/>
    </xf>
    <xf numFmtId="0" fontId="23" fillId="0" borderId="0" xfId="0" applyFont="1" applyFill="1"/>
    <xf numFmtId="0" fontId="24" fillId="0" borderId="4" xfId="0" applyFont="1" applyFill="1" applyBorder="1"/>
    <xf numFmtId="0" fontId="25" fillId="0" borderId="5" xfId="0" applyFont="1" applyFill="1" applyBorder="1"/>
    <xf numFmtId="43" fontId="25" fillId="0" borderId="9" xfId="1" applyNumberFormat="1" applyFont="1" applyFill="1" applyBorder="1"/>
    <xf numFmtId="49" fontId="25" fillId="0" borderId="9" xfId="0" applyNumberFormat="1" applyFont="1" applyFill="1" applyBorder="1" applyAlignment="1">
      <alignment horizontal="center"/>
    </xf>
    <xf numFmtId="43" fontId="25" fillId="0" borderId="9" xfId="0" applyNumberFormat="1" applyFont="1" applyFill="1" applyBorder="1"/>
    <xf numFmtId="43" fontId="18" fillId="0" borderId="0" xfId="0" applyNumberFormat="1" applyFont="1" applyFill="1"/>
    <xf numFmtId="0" fontId="20" fillId="0" borderId="4" xfId="0" applyFont="1" applyFill="1" applyBorder="1"/>
    <xf numFmtId="0" fontId="20" fillId="0" borderId="5" xfId="0" applyFont="1" applyFill="1" applyBorder="1"/>
    <xf numFmtId="43" fontId="20" fillId="0" borderId="13" xfId="1" applyNumberFormat="1" applyFont="1" applyFill="1" applyBorder="1"/>
    <xf numFmtId="49" fontId="20" fillId="0" borderId="4" xfId="0" applyNumberFormat="1" applyFont="1" applyFill="1" applyBorder="1" applyAlignment="1">
      <alignment horizontal="center"/>
    </xf>
    <xf numFmtId="43" fontId="25" fillId="0" borderId="13" xfId="0" applyNumberFormat="1" applyFont="1" applyFill="1" applyBorder="1"/>
    <xf numFmtId="49" fontId="20" fillId="0" borderId="13" xfId="0" applyNumberFormat="1" applyFont="1" applyFill="1" applyBorder="1" applyAlignment="1">
      <alignment horizontal="center"/>
    </xf>
    <xf numFmtId="43" fontId="20" fillId="0" borderId="13" xfId="1" applyNumberFormat="1" applyFont="1" applyFill="1" applyBorder="1" applyAlignment="1"/>
    <xf numFmtId="0" fontId="20" fillId="0" borderId="0" xfId="0" applyFont="1" applyFill="1" applyBorder="1"/>
    <xf numFmtId="43" fontId="22" fillId="0" borderId="13" xfId="0" applyNumberFormat="1" applyFont="1" applyFill="1" applyBorder="1"/>
    <xf numFmtId="0" fontId="24" fillId="0" borderId="4" xfId="0" applyFont="1" applyFill="1" applyBorder="1" applyAlignment="1">
      <alignment horizontal="left"/>
    </xf>
    <xf numFmtId="0" fontId="25" fillId="0" borderId="0" xfId="0" applyFont="1" applyFill="1" applyBorder="1"/>
    <xf numFmtId="43" fontId="25" fillId="0" borderId="9" xfId="1" applyNumberFormat="1" applyFont="1" applyFill="1" applyBorder="1" applyAlignment="1"/>
    <xf numFmtId="43" fontId="25" fillId="0" borderId="10" xfId="0" applyNumberFormat="1" applyFont="1" applyFill="1" applyBorder="1"/>
    <xf numFmtId="43" fontId="20" fillId="0" borderId="13" xfId="1" applyNumberFormat="1" applyFont="1" applyFill="1" applyBorder="1" applyAlignment="1">
      <alignment horizontal="center"/>
    </xf>
    <xf numFmtId="0" fontId="21" fillId="0" borderId="4" xfId="0" applyFont="1" applyFill="1" applyBorder="1"/>
    <xf numFmtId="0" fontId="22" fillId="0" borderId="5" xfId="0" applyFont="1" applyFill="1" applyBorder="1"/>
    <xf numFmtId="0" fontId="21" fillId="0" borderId="13" xfId="0" applyFont="1" applyFill="1" applyBorder="1"/>
    <xf numFmtId="0" fontId="26" fillId="0" borderId="0" xfId="0" applyFont="1" applyFill="1"/>
    <xf numFmtId="43" fontId="22" fillId="0" borderId="9" xfId="1" applyNumberFormat="1" applyFont="1" applyFill="1" applyBorder="1"/>
    <xf numFmtId="49" fontId="22" fillId="0" borderId="9" xfId="0" applyNumberFormat="1" applyFont="1" applyFill="1" applyBorder="1" applyAlignment="1">
      <alignment horizontal="center"/>
    </xf>
    <xf numFmtId="43" fontId="25" fillId="0" borderId="14" xfId="0" applyNumberFormat="1" applyFont="1" applyFill="1" applyBorder="1"/>
    <xf numFmtId="43" fontId="22" fillId="0" borderId="9" xfId="1" applyNumberFormat="1" applyFont="1" applyFill="1" applyBorder="1" applyAlignment="1"/>
    <xf numFmtId="0" fontId="21" fillId="0" borderId="18" xfId="0" applyFont="1" applyFill="1" applyBorder="1"/>
    <xf numFmtId="0" fontId="22" fillId="0" borderId="21" xfId="0" applyFont="1" applyFill="1" applyBorder="1"/>
    <xf numFmtId="43" fontId="23" fillId="0" borderId="0" xfId="0" applyNumberFormat="1" applyFont="1" applyFill="1"/>
    <xf numFmtId="0" fontId="21" fillId="0" borderId="0" xfId="0" applyFont="1" applyFill="1" applyBorder="1"/>
    <xf numFmtId="0" fontId="22" fillId="0" borderId="0" xfId="0" applyFont="1" applyFill="1" applyBorder="1"/>
    <xf numFmtId="43" fontId="22" fillId="0" borderId="0" xfId="1" applyNumberFormat="1" applyFont="1" applyFill="1" applyBorder="1" applyAlignment="1"/>
    <xf numFmtId="49" fontId="22" fillId="0" borderId="0" xfId="0" applyNumberFormat="1" applyFont="1" applyFill="1" applyBorder="1" applyAlignment="1">
      <alignment horizontal="center"/>
    </xf>
    <xf numFmtId="43" fontId="22" fillId="0" borderId="0" xfId="1" applyNumberFormat="1" applyFont="1" applyFill="1" applyBorder="1"/>
    <xf numFmtId="0" fontId="20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43" fontId="18" fillId="0" borderId="0" xfId="1" applyNumberFormat="1" applyFont="1" applyFill="1"/>
    <xf numFmtId="0" fontId="19" fillId="0" borderId="0" xfId="0" applyFont="1" applyAlignment="1"/>
    <xf numFmtId="0" fontId="17" fillId="0" borderId="0" xfId="0" applyFont="1" applyAlignment="1"/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3" fontId="18" fillId="0" borderId="13" xfId="1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/>
    </xf>
    <xf numFmtId="43" fontId="27" fillId="0" borderId="13" xfId="1" applyNumberFormat="1" applyFont="1" applyFill="1" applyBorder="1"/>
    <xf numFmtId="0" fontId="27" fillId="0" borderId="13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left"/>
    </xf>
    <xf numFmtId="43" fontId="27" fillId="0" borderId="19" xfId="1" applyNumberFormat="1" applyFont="1" applyFill="1" applyBorder="1"/>
    <xf numFmtId="0" fontId="28" fillId="0" borderId="0" xfId="0" applyFont="1"/>
    <xf numFmtId="0" fontId="29" fillId="0" borderId="0" xfId="0" applyFont="1" applyAlignment="1">
      <alignment horizontal="left"/>
    </xf>
    <xf numFmtId="43" fontId="29" fillId="0" borderId="0" xfId="1" applyNumberFormat="1" applyFont="1"/>
    <xf numFmtId="0" fontId="29" fillId="0" borderId="0" xfId="0" applyFont="1"/>
    <xf numFmtId="0" fontId="29" fillId="0" borderId="0" xfId="0" applyFont="1" applyAlignment="1">
      <alignment shrinkToFit="1"/>
    </xf>
    <xf numFmtId="0" fontId="30" fillId="0" borderId="0" xfId="0" applyFont="1" applyAlignment="1">
      <alignment shrinkToFit="1"/>
    </xf>
    <xf numFmtId="0" fontId="29" fillId="0" borderId="1" xfId="0" applyFont="1" applyBorder="1"/>
    <xf numFmtId="0" fontId="29" fillId="0" borderId="3" xfId="0" applyFont="1" applyBorder="1"/>
    <xf numFmtId="49" fontId="29" fillId="0" borderId="9" xfId="0" applyNumberFormat="1" applyFont="1" applyBorder="1" applyAlignment="1">
      <alignment horizontal="center" shrinkToFit="1"/>
    </xf>
    <xf numFmtId="0" fontId="29" fillId="0" borderId="7" xfId="0" applyFont="1" applyBorder="1"/>
    <xf numFmtId="0" fontId="29" fillId="0" borderId="8" xfId="0" applyFont="1" applyBorder="1"/>
    <xf numFmtId="49" fontId="31" fillId="0" borderId="9" xfId="0" applyNumberFormat="1" applyFont="1" applyBorder="1" applyAlignment="1">
      <alignment horizontal="center" shrinkToFit="1"/>
    </xf>
    <xf numFmtId="49" fontId="32" fillId="0" borderId="9" xfId="0" applyNumberFormat="1" applyFont="1" applyBorder="1" applyAlignment="1">
      <alignment horizontal="center" shrinkToFit="1"/>
    </xf>
    <xf numFmtId="49" fontId="33" fillId="0" borderId="9" xfId="0" applyNumberFormat="1" applyFont="1" applyBorder="1" applyAlignment="1">
      <alignment horizontal="center" shrinkToFit="1"/>
    </xf>
    <xf numFmtId="49" fontId="29" fillId="0" borderId="18" xfId="0" applyNumberFormat="1" applyFont="1" applyBorder="1" applyAlignment="1">
      <alignment horizontal="center"/>
    </xf>
    <xf numFmtId="49" fontId="29" fillId="0" borderId="21" xfId="0" applyNumberFormat="1" applyFont="1" applyBorder="1"/>
    <xf numFmtId="43" fontId="29" fillId="0" borderId="9" xfId="1" applyNumberFormat="1" applyFont="1" applyBorder="1" applyAlignment="1">
      <alignment horizontal="center" vertical="center" shrinkToFit="1"/>
    </xf>
    <xf numFmtId="43" fontId="30" fillId="0" borderId="9" xfId="1" applyNumberFormat="1" applyFont="1" applyBorder="1" applyAlignment="1">
      <alignment horizontal="center" vertical="center" shrinkToFit="1"/>
    </xf>
    <xf numFmtId="49" fontId="29" fillId="0" borderId="18" xfId="0" applyNumberFormat="1" applyFont="1" applyBorder="1"/>
    <xf numFmtId="49" fontId="34" fillId="0" borderId="18" xfId="0" applyNumberFormat="1" applyFont="1" applyBorder="1"/>
    <xf numFmtId="49" fontId="34" fillId="0" borderId="21" xfId="0" applyNumberFormat="1" applyFont="1" applyBorder="1" applyAlignment="1">
      <alignment horizontal="right"/>
    </xf>
    <xf numFmtId="43" fontId="34" fillId="0" borderId="9" xfId="1" applyNumberFormat="1" applyFont="1" applyBorder="1" applyAlignment="1">
      <alignment horizontal="center" vertical="center" shrinkToFit="1"/>
    </xf>
    <xf numFmtId="43" fontId="35" fillId="0" borderId="9" xfId="1" applyNumberFormat="1" applyFont="1" applyBorder="1" applyAlignment="1">
      <alignment horizontal="center" vertical="center" shrinkToFit="1"/>
    </xf>
    <xf numFmtId="0" fontId="34" fillId="0" borderId="0" xfId="0" applyFont="1" applyAlignment="1">
      <alignment horizontal="left"/>
    </xf>
    <xf numFmtId="43" fontId="34" fillId="0" borderId="0" xfId="1" applyNumberFormat="1" applyFont="1"/>
    <xf numFmtId="0" fontId="34" fillId="0" borderId="0" xfId="0" applyFont="1"/>
    <xf numFmtId="49" fontId="34" fillId="0" borderId="17" xfId="0" applyNumberFormat="1" applyFont="1" applyBorder="1"/>
    <xf numFmtId="49" fontId="34" fillId="0" borderId="22" xfId="0" applyNumberFormat="1" applyFont="1" applyBorder="1" applyAlignment="1">
      <alignment horizontal="right"/>
    </xf>
    <xf numFmtId="43" fontId="34" fillId="0" borderId="19" xfId="1" applyNumberFormat="1" applyFont="1" applyBorder="1" applyAlignment="1">
      <alignment horizontal="center" vertical="center" shrinkToFit="1"/>
    </xf>
    <xf numFmtId="43" fontId="35" fillId="0" borderId="19" xfId="1" applyNumberFormat="1" applyFont="1" applyBorder="1" applyAlignment="1">
      <alignment horizontal="center" vertical="center" shrinkToFit="1"/>
    </xf>
    <xf numFmtId="43" fontId="34" fillId="0" borderId="0" xfId="0" applyNumberFormat="1" applyFont="1"/>
    <xf numFmtId="49" fontId="29" fillId="0" borderId="7" xfId="0" applyNumberFormat="1" applyFont="1" applyBorder="1" applyAlignment="1">
      <alignment horizontal="center"/>
    </xf>
    <xf numFmtId="49" fontId="29" fillId="0" borderId="8" xfId="0" applyNumberFormat="1" applyFont="1" applyBorder="1"/>
    <xf numFmtId="43" fontId="29" fillId="0" borderId="14" xfId="1" applyNumberFormat="1" applyFont="1" applyBorder="1" applyAlignment="1">
      <alignment horizontal="center" vertical="center" shrinkToFit="1"/>
    </xf>
    <xf numFmtId="43" fontId="30" fillId="0" borderId="14" xfId="1" applyNumberFormat="1" applyFont="1" applyBorder="1" applyAlignment="1">
      <alignment horizontal="center" vertical="center" shrinkToFit="1"/>
    </xf>
    <xf numFmtId="43" fontId="29" fillId="0" borderId="0" xfId="1" applyNumberFormat="1" applyFont="1" applyBorder="1"/>
    <xf numFmtId="49" fontId="29" fillId="0" borderId="23" xfId="0" applyNumberFormat="1" applyFont="1" applyBorder="1"/>
    <xf numFmtId="49" fontId="29" fillId="0" borderId="25" xfId="0" applyNumberFormat="1" applyFont="1" applyBorder="1"/>
    <xf numFmtId="43" fontId="29" fillId="0" borderId="52" xfId="1" applyNumberFormat="1" applyFont="1" applyBorder="1" applyAlignment="1">
      <alignment horizontal="center" vertical="center" shrinkToFit="1"/>
    </xf>
    <xf numFmtId="43" fontId="30" fillId="0" borderId="52" xfId="1" applyNumberFormat="1" applyFont="1" applyBorder="1" applyAlignment="1">
      <alignment horizontal="center" vertical="center" shrinkToFit="1"/>
    </xf>
    <xf numFmtId="49" fontId="29" fillId="0" borderId="7" xfId="0" applyNumberFormat="1" applyFont="1" applyBorder="1"/>
    <xf numFmtId="49" fontId="29" fillId="0" borderId="7" xfId="0" applyNumberFormat="1" applyFont="1" applyFill="1" applyBorder="1" applyAlignment="1">
      <alignment horizontal="center"/>
    </xf>
    <xf numFmtId="49" fontId="29" fillId="0" borderId="8" xfId="0" applyNumberFormat="1" applyFont="1" applyFill="1" applyBorder="1"/>
    <xf numFmtId="43" fontId="29" fillId="0" borderId="14" xfId="1" applyNumberFormat="1" applyFont="1" applyFill="1" applyBorder="1" applyAlignment="1">
      <alignment horizontal="center" vertical="center" shrinkToFit="1"/>
    </xf>
    <xf numFmtId="0" fontId="29" fillId="2" borderId="0" xfId="0" applyFont="1" applyFill="1" applyAlignment="1">
      <alignment horizontal="left"/>
    </xf>
    <xf numFmtId="43" fontId="29" fillId="2" borderId="0" xfId="1" applyNumberFormat="1" applyFont="1" applyFill="1"/>
    <xf numFmtId="0" fontId="29" fillId="2" borderId="0" xfId="0" applyFont="1" applyFill="1"/>
    <xf numFmtId="49" fontId="29" fillId="0" borderId="18" xfId="0" applyNumberFormat="1" applyFont="1" applyFill="1" applyBorder="1"/>
    <xf numFmtId="49" fontId="29" fillId="0" borderId="21" xfId="0" applyNumberFormat="1" applyFont="1" applyFill="1" applyBorder="1"/>
    <xf numFmtId="43" fontId="29" fillId="0" borderId="9" xfId="1" applyNumberFormat="1" applyFont="1" applyFill="1" applyBorder="1" applyAlignment="1">
      <alignment horizontal="center" vertical="center" shrinkToFit="1"/>
    </xf>
    <xf numFmtId="49" fontId="34" fillId="0" borderId="18" xfId="0" applyNumberFormat="1" applyFont="1" applyFill="1" applyBorder="1"/>
    <xf numFmtId="49" fontId="34" fillId="0" borderId="21" xfId="0" applyNumberFormat="1" applyFont="1" applyFill="1" applyBorder="1" applyAlignment="1">
      <alignment horizontal="right"/>
    </xf>
    <xf numFmtId="43" fontId="34" fillId="0" borderId="9" xfId="1" applyNumberFormat="1" applyFont="1" applyFill="1" applyBorder="1" applyAlignment="1">
      <alignment horizontal="center" vertical="center" shrinkToFit="1"/>
    </xf>
    <xf numFmtId="0" fontId="34" fillId="2" borderId="0" xfId="0" applyFont="1" applyFill="1" applyAlignment="1">
      <alignment horizontal="left"/>
    </xf>
    <xf numFmtId="43" fontId="34" fillId="2" borderId="0" xfId="1" applyNumberFormat="1" applyFont="1" applyFill="1"/>
    <xf numFmtId="0" fontId="34" fillId="2" borderId="0" xfId="0" applyFont="1" applyFill="1"/>
    <xf numFmtId="49" fontId="34" fillId="0" borderId="17" xfId="0" applyNumberFormat="1" applyFont="1" applyFill="1" applyBorder="1"/>
    <xf numFmtId="49" fontId="34" fillId="0" borderId="22" xfId="0" applyNumberFormat="1" applyFont="1" applyFill="1" applyBorder="1" applyAlignment="1">
      <alignment horizontal="right"/>
    </xf>
    <xf numFmtId="43" fontId="34" fillId="0" borderId="19" xfId="1" applyNumberFormat="1" applyFont="1" applyFill="1" applyBorder="1" applyAlignment="1">
      <alignment horizontal="center" vertical="center" shrinkToFit="1"/>
    </xf>
    <xf numFmtId="43" fontId="34" fillId="2" borderId="0" xfId="0" applyNumberFormat="1" applyFont="1" applyFill="1" applyAlignment="1">
      <alignment horizontal="left"/>
    </xf>
    <xf numFmtId="43" fontId="30" fillId="0" borderId="14" xfId="1" applyNumberFormat="1" applyFont="1" applyFill="1" applyBorder="1" applyAlignment="1">
      <alignment horizontal="center" vertical="center" shrinkToFit="1"/>
    </xf>
    <xf numFmtId="43" fontId="36" fillId="0" borderId="14" xfId="1" applyNumberFormat="1" applyFont="1" applyFill="1" applyBorder="1" applyAlignment="1">
      <alignment horizontal="center" vertical="center" shrinkToFit="1"/>
    </xf>
    <xf numFmtId="43" fontId="30" fillId="0" borderId="9" xfId="1" applyNumberFormat="1" applyFont="1" applyFill="1" applyBorder="1" applyAlignment="1">
      <alignment horizontal="center" vertical="center" shrinkToFit="1"/>
    </xf>
    <xf numFmtId="43" fontId="29" fillId="0" borderId="0" xfId="0" applyNumberFormat="1" applyFont="1"/>
    <xf numFmtId="49" fontId="31" fillId="0" borderId="18" xfId="0" applyNumberFormat="1" applyFont="1" applyFill="1" applyBorder="1"/>
    <xf numFmtId="49" fontId="31" fillId="0" borderId="21" xfId="0" applyNumberFormat="1" applyFont="1" applyFill="1" applyBorder="1" applyAlignment="1">
      <alignment horizontal="right"/>
    </xf>
    <xf numFmtId="43" fontId="31" fillId="0" borderId="9" xfId="1" applyNumberFormat="1" applyFont="1" applyFill="1" applyBorder="1" applyAlignment="1">
      <alignment horizontal="center" vertical="center" shrinkToFit="1"/>
    </xf>
    <xf numFmtId="43" fontId="37" fillId="0" borderId="9" xfId="1" applyNumberFormat="1" applyFont="1" applyFill="1" applyBorder="1" applyAlignment="1">
      <alignment horizontal="center" vertical="center" shrinkToFit="1"/>
    </xf>
    <xf numFmtId="0" fontId="31" fillId="0" borderId="0" xfId="0" applyFont="1" applyAlignment="1">
      <alignment horizontal="left"/>
    </xf>
    <xf numFmtId="43" fontId="31" fillId="0" borderId="0" xfId="1" applyNumberFormat="1" applyFont="1"/>
    <xf numFmtId="0" fontId="31" fillId="0" borderId="0" xfId="0" applyFont="1"/>
    <xf numFmtId="49" fontId="31" fillId="0" borderId="17" xfId="0" applyNumberFormat="1" applyFont="1" applyFill="1" applyBorder="1"/>
    <xf numFmtId="49" fontId="31" fillId="0" borderId="22" xfId="0" applyNumberFormat="1" applyFont="1" applyFill="1" applyBorder="1" applyAlignment="1">
      <alignment horizontal="right"/>
    </xf>
    <xf numFmtId="43" fontId="31" fillId="0" borderId="19" xfId="1" applyNumberFormat="1" applyFont="1" applyFill="1" applyBorder="1" applyAlignment="1">
      <alignment horizontal="center" vertical="center" shrinkToFit="1"/>
    </xf>
    <xf numFmtId="43" fontId="37" fillId="0" borderId="19" xfId="1" applyNumberFormat="1" applyFont="1" applyFill="1" applyBorder="1" applyAlignment="1">
      <alignment horizontal="center" vertical="center" shrinkToFit="1"/>
    </xf>
    <xf numFmtId="43" fontId="31" fillId="0" borderId="0" xfId="0" applyNumberFormat="1" applyFont="1"/>
    <xf numFmtId="0" fontId="29" fillId="0" borderId="0" xfId="0" applyFont="1" applyFill="1" applyAlignment="1">
      <alignment horizontal="left"/>
    </xf>
    <xf numFmtId="43" fontId="29" fillId="0" borderId="0" xfId="1" applyNumberFormat="1" applyFont="1" applyFill="1" applyBorder="1"/>
    <xf numFmtId="0" fontId="29" fillId="0" borderId="0" xfId="0" applyFont="1" applyFill="1"/>
    <xf numFmtId="43" fontId="29" fillId="0" borderId="0" xfId="1" applyNumberFormat="1" applyFont="1" applyFill="1"/>
    <xf numFmtId="43" fontId="35" fillId="0" borderId="9" xfId="1" applyNumberFormat="1" applyFont="1" applyFill="1" applyBorder="1" applyAlignment="1">
      <alignment horizontal="center" vertical="center" shrinkToFit="1"/>
    </xf>
    <xf numFmtId="0" fontId="34" fillId="0" borderId="0" xfId="0" applyFont="1" applyFill="1" applyAlignment="1">
      <alignment horizontal="left"/>
    </xf>
    <xf numFmtId="43" fontId="34" fillId="0" borderId="0" xfId="1" applyNumberFormat="1" applyFont="1" applyFill="1"/>
    <xf numFmtId="0" fontId="34" fillId="0" borderId="0" xfId="0" applyFont="1" applyFill="1"/>
    <xf numFmtId="43" fontId="35" fillId="0" borderId="19" xfId="1" applyNumberFormat="1" applyFont="1" applyFill="1" applyBorder="1" applyAlignment="1">
      <alignment horizontal="center" vertical="center" shrinkToFit="1"/>
    </xf>
    <xf numFmtId="43" fontId="34" fillId="0" borderId="0" xfId="0" applyNumberFormat="1" applyFont="1" applyFill="1"/>
    <xf numFmtId="43" fontId="29" fillId="0" borderId="53" xfId="1" applyNumberFormat="1" applyFont="1" applyFill="1" applyBorder="1"/>
    <xf numFmtId="43" fontId="37" fillId="0" borderId="56" xfId="0" applyNumberFormat="1" applyFont="1" applyBorder="1" applyAlignment="1">
      <alignment shrinkToFit="1"/>
    </xf>
    <xf numFmtId="0" fontId="30" fillId="0" borderId="0" xfId="0" applyFont="1" applyAlignment="1">
      <alignment horizontal="left"/>
    </xf>
    <xf numFmtId="43" fontId="30" fillId="0" borderId="0" xfId="1" applyNumberFormat="1" applyFont="1"/>
    <xf numFmtId="0" fontId="37" fillId="0" borderId="0" xfId="0" applyFont="1"/>
    <xf numFmtId="0" fontId="29" fillId="0" borderId="0" xfId="0" applyFont="1" applyAlignment="1"/>
    <xf numFmtId="43" fontId="29" fillId="0" borderId="0" xfId="1" applyNumberFormat="1" applyFont="1" applyAlignment="1">
      <alignment shrinkToFit="1"/>
    </xf>
    <xf numFmtId="43" fontId="30" fillId="0" borderId="11" xfId="1" applyNumberFormat="1" applyFont="1" applyBorder="1" applyAlignment="1">
      <alignment shrinkToFit="1"/>
    </xf>
    <xf numFmtId="43" fontId="30" fillId="0" borderId="0" xfId="1" applyNumberFormat="1" applyFont="1" applyBorder="1" applyAlignment="1">
      <alignment shrinkToFit="1"/>
    </xf>
    <xf numFmtId="0" fontId="38" fillId="0" borderId="0" xfId="0" applyFont="1" applyAlignment="1"/>
    <xf numFmtId="43" fontId="30" fillId="0" borderId="6" xfId="1" applyNumberFormat="1" applyFont="1" applyBorder="1" applyAlignment="1">
      <alignment shrinkToFit="1"/>
    </xf>
    <xf numFmtId="0" fontId="39" fillId="0" borderId="0" xfId="0" applyFont="1" applyBorder="1" applyAlignment="1"/>
    <xf numFmtId="0" fontId="40" fillId="0" borderId="0" xfId="0" applyFont="1" applyBorder="1" applyAlignment="1"/>
    <xf numFmtId="0" fontId="29" fillId="0" borderId="0" xfId="0" applyFont="1" applyBorder="1" applyAlignment="1"/>
    <xf numFmtId="0" fontId="29" fillId="0" borderId="0" xfId="0" applyFont="1" applyBorder="1" applyAlignment="1">
      <alignment shrinkToFit="1"/>
    </xf>
    <xf numFmtId="43" fontId="30" fillId="0" borderId="2" xfId="1" applyNumberFormat="1" applyFont="1" applyBorder="1" applyAlignment="1">
      <alignment shrinkToFit="1"/>
    </xf>
    <xf numFmtId="0" fontId="29" fillId="0" borderId="0" xfId="0" applyFont="1" applyBorder="1" applyAlignment="1">
      <alignment horizontal="left"/>
    </xf>
    <xf numFmtId="43" fontId="30" fillId="0" borderId="0" xfId="0" applyNumberFormat="1" applyFont="1" applyBorder="1" applyAlignment="1">
      <alignment shrinkToFit="1"/>
    </xf>
    <xf numFmtId="0" fontId="20" fillId="0" borderId="7" xfId="0" applyFont="1" applyFill="1" applyBorder="1"/>
    <xf numFmtId="0" fontId="20" fillId="0" borderId="8" xfId="0" applyFont="1" applyFill="1" applyBorder="1"/>
    <xf numFmtId="43" fontId="20" fillId="0" borderId="14" xfId="1" applyNumberFormat="1" applyFont="1" applyFill="1" applyBorder="1" applyAlignment="1"/>
    <xf numFmtId="43" fontId="20" fillId="0" borderId="14" xfId="1" applyNumberFormat="1" applyFont="1" applyFill="1" applyBorder="1" applyAlignment="1">
      <alignment horizontal="center"/>
    </xf>
    <xf numFmtId="49" fontId="20" fillId="0" borderId="7" xfId="0" applyNumberFormat="1" applyFont="1" applyFill="1" applyBorder="1" applyAlignment="1">
      <alignment horizontal="center"/>
    </xf>
    <xf numFmtId="43" fontId="22" fillId="0" borderId="9" xfId="1" applyNumberFormat="1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49" fontId="29" fillId="0" borderId="37" xfId="0" applyNumberFormat="1" applyFont="1" applyBorder="1" applyAlignment="1">
      <alignment horizontal="center"/>
    </xf>
    <xf numFmtId="49" fontId="29" fillId="0" borderId="14" xfId="0" applyNumberFormat="1" applyFont="1" applyBorder="1" applyAlignment="1">
      <alignment horizontal="center"/>
    </xf>
    <xf numFmtId="49" fontId="29" fillId="0" borderId="9" xfId="0" applyNumberFormat="1" applyFont="1" applyFill="1" applyBorder="1" applyAlignment="1">
      <alignment horizontal="center"/>
    </xf>
    <xf numFmtId="49" fontId="29" fillId="0" borderId="37" xfId="0" applyNumberFormat="1" applyFont="1" applyFill="1" applyBorder="1" applyAlignment="1">
      <alignment horizontal="center"/>
    </xf>
    <xf numFmtId="49" fontId="29" fillId="0" borderId="14" xfId="0" applyNumberFormat="1" applyFont="1" applyFill="1" applyBorder="1" applyAlignment="1">
      <alignment horizontal="center"/>
    </xf>
    <xf numFmtId="49" fontId="29" fillId="0" borderId="57" xfId="0" applyNumberFormat="1" applyFont="1" applyFill="1" applyBorder="1" applyAlignment="1">
      <alignment horizontal="center"/>
    </xf>
    <xf numFmtId="1" fontId="16" fillId="0" borderId="57" xfId="1" applyNumberFormat="1" applyFont="1" applyFill="1" applyBorder="1" applyAlignment="1">
      <alignment horizontal="center"/>
    </xf>
    <xf numFmtId="1" fontId="16" fillId="0" borderId="9" xfId="1" applyNumberFormat="1" applyFont="1" applyFill="1" applyBorder="1" applyAlignment="1">
      <alignment horizontal="center"/>
    </xf>
    <xf numFmtId="49" fontId="29" fillId="0" borderId="57" xfId="0" applyNumberFormat="1" applyFont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88" fontId="2" fillId="0" borderId="0" xfId="1" applyNumberFormat="1" applyFont="1" applyFill="1" applyAlignment="1">
      <alignment horizontal="center" vertical="center"/>
    </xf>
    <xf numFmtId="1" fontId="16" fillId="0" borderId="31" xfId="1" applyNumberFormat="1" applyFont="1" applyFill="1" applyBorder="1" applyAlignment="1">
      <alignment horizontal="center"/>
    </xf>
    <xf numFmtId="1" fontId="16" fillId="0" borderId="37" xfId="1" applyNumberFormat="1" applyFont="1" applyFill="1" applyBorder="1" applyAlignment="1">
      <alignment horizontal="center"/>
    </xf>
    <xf numFmtId="1" fontId="16" fillId="0" borderId="14" xfId="1" applyNumberFormat="1" applyFont="1" applyFill="1" applyBorder="1" applyAlignment="1">
      <alignment horizontal="left"/>
    </xf>
    <xf numFmtId="1" fontId="16" fillId="0" borderId="9" xfId="1" applyNumberFormat="1" applyFont="1" applyFill="1" applyBorder="1" applyAlignment="1">
      <alignment horizontal="left"/>
    </xf>
    <xf numFmtId="1" fontId="16" fillId="0" borderId="14" xfId="1" applyNumberFormat="1" applyFont="1" applyFill="1" applyBorder="1"/>
    <xf numFmtId="1" fontId="16" fillId="0" borderId="14" xfId="1" applyNumberFormat="1" applyFont="1" applyFill="1" applyBorder="1" applyAlignment="1">
      <alignment horizontal="center"/>
    </xf>
    <xf numFmtId="1" fontId="16" fillId="0" borderId="31" xfId="1" applyNumberFormat="1" applyFont="1" applyFill="1" applyBorder="1" applyAlignment="1">
      <alignment horizontal="left"/>
    </xf>
    <xf numFmtId="1" fontId="16" fillId="0" borderId="9" xfId="1" quotePrefix="1" applyNumberFormat="1" applyFont="1" applyFill="1" applyBorder="1" applyAlignment="1">
      <alignment horizontal="left"/>
    </xf>
    <xf numFmtId="1" fontId="16" fillId="0" borderId="10" xfId="1" applyNumberFormat="1" applyFont="1" applyFill="1" applyBorder="1" applyAlignment="1">
      <alignment horizontal="center"/>
    </xf>
    <xf numFmtId="1" fontId="16" fillId="0" borderId="9" xfId="1" quotePrefix="1" applyNumberFormat="1" applyFont="1" applyFill="1" applyBorder="1" applyAlignment="1">
      <alignment horizontal="center"/>
    </xf>
    <xf numFmtId="1" fontId="16" fillId="0" borderId="31" xfId="1" applyNumberFormat="1" applyFont="1" applyFill="1" applyBorder="1"/>
    <xf numFmtId="188" fontId="2" fillId="0" borderId="0" xfId="1" applyNumberFormat="1" applyFont="1" applyFill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1" fillId="0" borderId="0" xfId="0" applyFont="1" applyBorder="1"/>
    <xf numFmtId="0" fontId="3" fillId="0" borderId="0" xfId="0" applyFont="1" applyBorder="1" applyAlignment="1">
      <alignment horizontal="center"/>
    </xf>
    <xf numFmtId="0" fontId="20" fillId="0" borderId="13" xfId="0" applyFont="1" applyFill="1" applyBorder="1"/>
    <xf numFmtId="49" fontId="20" fillId="0" borderId="14" xfId="0" applyNumberFormat="1" applyFont="1" applyFill="1" applyBorder="1" applyAlignment="1">
      <alignment horizont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5" xfId="0" applyFont="1" applyFill="1" applyBorder="1" applyAlignment="1">
      <alignment horizontal="left" vertical="center"/>
    </xf>
    <xf numFmtId="0" fontId="2" fillId="0" borderId="18" xfId="4" applyFont="1" applyBorder="1" applyAlignment="1">
      <alignment horizontal="left" vertical="center"/>
    </xf>
    <xf numFmtId="0" fontId="54" fillId="0" borderId="13" xfId="0" applyFont="1" applyBorder="1"/>
    <xf numFmtId="0" fontId="14" fillId="0" borderId="4" xfId="0" applyFont="1" applyBorder="1"/>
    <xf numFmtId="0" fontId="54" fillId="0" borderId="4" xfId="0" applyFont="1" applyBorder="1"/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4" fillId="0" borderId="0" xfId="0" applyFont="1" applyFill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43" fontId="0" fillId="0" borderId="13" xfId="0" applyNumberFormat="1" applyBorder="1" applyAlignment="1">
      <alignment horizontal="center" vertical="center" wrapText="1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87" fontId="7" fillId="0" borderId="17" xfId="1" applyFont="1" applyFill="1" applyBorder="1" applyAlignment="1">
      <alignment horizontal="center" vertical="center"/>
    </xf>
    <xf numFmtId="187" fontId="7" fillId="0" borderId="22" xfId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187" fontId="7" fillId="0" borderId="7" xfId="1" applyFont="1" applyFill="1" applyBorder="1" applyAlignment="1">
      <alignment horizontal="center" vertical="center"/>
    </xf>
    <xf numFmtId="187" fontId="7" fillId="0" borderId="8" xfId="1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7" fontId="7" fillId="0" borderId="18" xfId="1" applyFont="1" applyFill="1" applyBorder="1" applyAlignment="1">
      <alignment horizontal="center" vertical="center"/>
    </xf>
    <xf numFmtId="187" fontId="7" fillId="0" borderId="21" xfId="1" applyFont="1" applyFill="1" applyBorder="1" applyAlignment="1">
      <alignment horizontal="center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187" fontId="7" fillId="0" borderId="1" xfId="1" applyFont="1" applyFill="1" applyBorder="1" applyAlignment="1">
      <alignment horizontal="center" vertical="center"/>
    </xf>
    <xf numFmtId="187" fontId="7" fillId="0" borderId="3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87" fontId="10" fillId="0" borderId="18" xfId="1" applyFont="1" applyFill="1" applyBorder="1" applyAlignment="1">
      <alignment horizontal="center" vertical="center"/>
    </xf>
    <xf numFmtId="187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right" vertical="center"/>
    </xf>
    <xf numFmtId="187" fontId="7" fillId="0" borderId="5" xfId="1" applyFont="1" applyFill="1" applyBorder="1" applyAlignment="1">
      <alignment horizontal="right" vertical="center"/>
    </xf>
    <xf numFmtId="187" fontId="7" fillId="0" borderId="15" xfId="1" applyFont="1" applyFill="1" applyBorder="1" applyAlignment="1">
      <alignment horizontal="center" vertical="center"/>
    </xf>
    <xf numFmtId="187" fontId="7" fillId="0" borderId="16" xfId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88" fontId="7" fillId="0" borderId="26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0" fontId="2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43" fontId="2" fillId="0" borderId="18" xfId="2" applyNumberFormat="1" applyFont="1" applyBorder="1" applyAlignment="1">
      <alignment horizontal="center" vertical="center"/>
    </xf>
    <xf numFmtId="43" fontId="2" fillId="0" borderId="21" xfId="2" applyNumberFormat="1" applyFont="1" applyBorder="1" applyAlignment="1">
      <alignment horizontal="center" vertical="center"/>
    </xf>
    <xf numFmtId="0" fontId="2" fillId="0" borderId="18" xfId="4" applyFont="1" applyBorder="1" applyAlignment="1">
      <alignment horizontal="left" vertical="center"/>
    </xf>
    <xf numFmtId="0" fontId="2" fillId="0" borderId="7" xfId="4" applyFont="1" applyBorder="1" applyAlignment="1">
      <alignment horizontal="left" vertical="center"/>
    </xf>
    <xf numFmtId="0" fontId="2" fillId="0" borderId="6" xfId="4" applyFont="1" applyBorder="1" applyAlignment="1">
      <alignment horizontal="left" vertical="center"/>
    </xf>
    <xf numFmtId="0" fontId="2" fillId="0" borderId="8" xfId="4" applyFont="1" applyBorder="1" applyAlignment="1">
      <alignment horizontal="left" vertical="center"/>
    </xf>
    <xf numFmtId="187" fontId="2" fillId="0" borderId="1" xfId="1" applyFont="1" applyBorder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43" fontId="2" fillId="0" borderId="17" xfId="2" applyNumberFormat="1" applyFont="1" applyBorder="1" applyAlignment="1">
      <alignment horizontal="center" vertical="center"/>
    </xf>
    <xf numFmtId="43" fontId="2" fillId="0" borderId="22" xfId="2" applyNumberFormat="1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18" xfId="4" applyFont="1" applyBorder="1" applyAlignment="1">
      <alignment horizontal="center" vertical="center"/>
    </xf>
    <xf numFmtId="0" fontId="11" fillId="0" borderId="20" xfId="4" applyFont="1" applyBorder="1" applyAlignment="1">
      <alignment horizontal="center" vertical="center"/>
    </xf>
    <xf numFmtId="0" fontId="11" fillId="0" borderId="21" xfId="4" applyFont="1" applyBorder="1" applyAlignment="1">
      <alignment horizontal="center" vertical="center"/>
    </xf>
    <xf numFmtId="188" fontId="11" fillId="0" borderId="18" xfId="2" applyNumberFormat="1" applyFont="1" applyBorder="1" applyAlignment="1">
      <alignment horizontal="center" vertical="center"/>
    </xf>
    <xf numFmtId="188" fontId="11" fillId="0" borderId="21" xfId="2" applyNumberFormat="1" applyFont="1" applyBorder="1" applyAlignment="1">
      <alignment horizontal="center" vertical="center"/>
    </xf>
    <xf numFmtId="0" fontId="2" fillId="0" borderId="1" xfId="4" applyFont="1" applyBorder="1" applyAlignment="1">
      <alignment horizontal="left" vertical="center"/>
    </xf>
    <xf numFmtId="0" fontId="2" fillId="0" borderId="2" xfId="4" applyFont="1" applyBorder="1" applyAlignment="1">
      <alignment horizontal="left" vertical="center"/>
    </xf>
    <xf numFmtId="0" fontId="2" fillId="0" borderId="3" xfId="4" applyFont="1" applyBorder="1" applyAlignment="1">
      <alignment horizontal="left" vertical="center"/>
    </xf>
    <xf numFmtId="43" fontId="2" fillId="0" borderId="9" xfId="2" applyNumberFormat="1" applyFont="1" applyBorder="1" applyAlignment="1">
      <alignment horizontal="left" vertical="center"/>
    </xf>
    <xf numFmtId="188" fontId="2" fillId="0" borderId="9" xfId="2" applyNumberFormat="1" applyFont="1" applyBorder="1" applyAlignment="1">
      <alignment horizontal="left" vertical="center"/>
    </xf>
    <xf numFmtId="43" fontId="2" fillId="0" borderId="4" xfId="2" applyNumberFormat="1" applyFont="1" applyBorder="1" applyAlignment="1">
      <alignment horizontal="center" vertical="center"/>
    </xf>
    <xf numFmtId="43" fontId="2" fillId="0" borderId="5" xfId="2" applyNumberFormat="1" applyFont="1" applyBorder="1" applyAlignment="1">
      <alignment horizontal="center" vertical="center"/>
    </xf>
    <xf numFmtId="0" fontId="2" fillId="0" borderId="9" xfId="4" applyFont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17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43" fontId="14" fillId="0" borderId="29" xfId="1" applyNumberFormat="1" applyFont="1" applyFill="1" applyBorder="1" applyAlignment="1">
      <alignment horizontal="center"/>
    </xf>
    <xf numFmtId="43" fontId="14" fillId="0" borderId="0" xfId="1" applyNumberFormat="1" applyFont="1" applyFill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43" fontId="16" fillId="0" borderId="32" xfId="1" applyNumberFormat="1" applyFont="1" applyFill="1" applyBorder="1" applyAlignment="1">
      <alignment horizontal="center"/>
    </xf>
    <xf numFmtId="43" fontId="16" fillId="0" borderId="33" xfId="1" applyNumberFormat="1" applyFont="1" applyFill="1" applyBorder="1" applyAlignment="1">
      <alignment horizontal="center"/>
    </xf>
    <xf numFmtId="43" fontId="16" fillId="0" borderId="34" xfId="1" applyNumberFormat="1" applyFont="1" applyFill="1" applyBorder="1" applyAlignment="1">
      <alignment horizontal="center"/>
    </xf>
    <xf numFmtId="43" fontId="16" fillId="0" borderId="35" xfId="1" applyNumberFormat="1" applyFont="1" applyFill="1" applyBorder="1" applyAlignment="1">
      <alignment horizontal="center" vertical="center"/>
    </xf>
    <xf numFmtId="43" fontId="16" fillId="0" borderId="38" xfId="1" applyNumberFormat="1" applyFont="1" applyFill="1" applyBorder="1" applyAlignment="1">
      <alignment horizontal="center" vertical="center"/>
    </xf>
    <xf numFmtId="43" fontId="14" fillId="0" borderId="0" xfId="1" applyNumberFormat="1" applyFont="1" applyFill="1" applyBorder="1" applyAlignment="1">
      <alignment horizontal="center"/>
    </xf>
    <xf numFmtId="43" fontId="16" fillId="0" borderId="43" xfId="1" applyNumberFormat="1" applyFont="1" applyFill="1" applyBorder="1" applyAlignment="1">
      <alignment horizontal="center" vertical="center"/>
    </xf>
    <xf numFmtId="43" fontId="16" fillId="0" borderId="44" xfId="1" applyNumberFormat="1" applyFont="1" applyFill="1" applyBorder="1" applyAlignment="1">
      <alignment horizontal="center" vertical="center"/>
    </xf>
    <xf numFmtId="49" fontId="29" fillId="0" borderId="18" xfId="0" applyNumberFormat="1" applyFont="1" applyBorder="1" applyAlignment="1">
      <alignment horizontal="center" shrinkToFit="1"/>
    </xf>
    <xf numFmtId="49" fontId="29" fillId="0" borderId="21" xfId="0" applyNumberFormat="1" applyFont="1" applyBorder="1" applyAlignment="1">
      <alignment horizontal="center" shrinkToFit="1"/>
    </xf>
    <xf numFmtId="49" fontId="29" fillId="0" borderId="20" xfId="0" applyNumberFormat="1" applyFont="1" applyBorder="1" applyAlignment="1">
      <alignment horizontal="center" shrinkToFit="1"/>
    </xf>
    <xf numFmtId="0" fontId="30" fillId="0" borderId="10" xfId="0" applyFont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 shrinkToFit="1"/>
    </xf>
    <xf numFmtId="0" fontId="37" fillId="0" borderId="54" xfId="0" applyFont="1" applyBorder="1" applyAlignment="1">
      <alignment horizontal="center" shrinkToFit="1"/>
    </xf>
    <xf numFmtId="0" fontId="37" fillId="0" borderId="55" xfId="0" applyFont="1" applyBorder="1" applyAlignment="1">
      <alignment horizontal="center" shrinkToFit="1"/>
    </xf>
    <xf numFmtId="0" fontId="29" fillId="0" borderId="0" xfId="0" applyFont="1" applyAlignment="1">
      <alignment horizontal="center"/>
    </xf>
  </cellXfs>
  <cellStyles count="6">
    <cellStyle name="เครื่องหมายจุลภาค" xfId="1" builtinId="3"/>
    <cellStyle name="เครื่องหมายจุลภาค_Sheet1" xfId="2"/>
    <cellStyle name="เครื่องหมายจุลภาค_Sheet1_กระทบยอดธนาคาร" xfId="3"/>
    <cellStyle name="ปกติ" xfId="0" builtinId="0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43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47</xdr:row>
      <xdr:rowOff>9525</xdr:rowOff>
    </xdr:from>
    <xdr:to>
      <xdr:col>3</xdr:col>
      <xdr:colOff>0</xdr:colOff>
      <xdr:row>78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47</xdr:row>
      <xdr:rowOff>9525</xdr:rowOff>
    </xdr:from>
    <xdr:to>
      <xdr:col>8</xdr:col>
      <xdr:colOff>9525</xdr:colOff>
      <xdr:row>78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44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79</xdr:row>
      <xdr:rowOff>0</xdr:rowOff>
    </xdr:from>
    <xdr:to>
      <xdr:col>5</xdr:col>
      <xdr:colOff>685800</xdr:colOff>
      <xdr:row>79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81</xdr:row>
      <xdr:rowOff>6351</xdr:rowOff>
    </xdr:from>
    <xdr:to>
      <xdr:col>1</xdr:col>
      <xdr:colOff>260350</xdr:colOff>
      <xdr:row>81</xdr:row>
      <xdr:rowOff>6351</xdr:rowOff>
    </xdr:to>
    <xdr:sp macro="" textlink="">
      <xdr:nvSpPr>
        <xdr:cNvPr id="48" name="Line 1"/>
        <xdr:cNvSpPr>
          <a:spLocks noChangeShapeType="1"/>
        </xdr:cNvSpPr>
      </xdr:nvSpPr>
      <xdr:spPr bwMode="auto">
        <a:xfrm flipV="1">
          <a:off x="209550" y="1901825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81</xdr:row>
      <xdr:rowOff>14289</xdr:rowOff>
    </xdr:from>
    <xdr:to>
      <xdr:col>7</xdr:col>
      <xdr:colOff>571496</xdr:colOff>
      <xdr:row>81</xdr:row>
      <xdr:rowOff>14289</xdr:rowOff>
    </xdr:to>
    <xdr:sp macro="" textlink="">
      <xdr:nvSpPr>
        <xdr:cNvPr id="49" name="Line 2"/>
        <xdr:cNvSpPr>
          <a:spLocks noChangeShapeType="1"/>
        </xdr:cNvSpPr>
      </xdr:nvSpPr>
      <xdr:spPr bwMode="auto">
        <a:xfrm flipV="1">
          <a:off x="4486271" y="190261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80</xdr:row>
      <xdr:rowOff>190500</xdr:rowOff>
    </xdr:from>
    <xdr:to>
      <xdr:col>5</xdr:col>
      <xdr:colOff>649287</xdr:colOff>
      <xdr:row>80</xdr:row>
      <xdr:rowOff>190500</xdr:rowOff>
    </xdr:to>
    <xdr:sp macro="" textlink="">
      <xdr:nvSpPr>
        <xdr:cNvPr id="50" name="Line 2"/>
        <xdr:cNvSpPr>
          <a:spLocks noChangeShapeType="1"/>
        </xdr:cNvSpPr>
      </xdr:nvSpPr>
      <xdr:spPr bwMode="auto">
        <a:xfrm flipV="1">
          <a:off x="2160587" y="1900237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83</xdr:row>
      <xdr:rowOff>168276</xdr:rowOff>
    </xdr:from>
    <xdr:to>
      <xdr:col>1</xdr:col>
      <xdr:colOff>241300</xdr:colOff>
      <xdr:row>83</xdr:row>
      <xdr:rowOff>168276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 flipV="1">
          <a:off x="190500" y="196850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83</xdr:row>
      <xdr:rowOff>176214</xdr:rowOff>
    </xdr:from>
    <xdr:to>
      <xdr:col>7</xdr:col>
      <xdr:colOff>552446</xdr:colOff>
      <xdr:row>83</xdr:row>
      <xdr:rowOff>176214</xdr:rowOff>
    </xdr:to>
    <xdr:sp macro="" textlink="">
      <xdr:nvSpPr>
        <xdr:cNvPr id="52" name="Line 2"/>
        <xdr:cNvSpPr>
          <a:spLocks noChangeShapeType="1"/>
        </xdr:cNvSpPr>
      </xdr:nvSpPr>
      <xdr:spPr bwMode="auto">
        <a:xfrm flipV="1">
          <a:off x="4467221" y="19607214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750887</xdr:colOff>
      <xdr:row>83</xdr:row>
      <xdr:rowOff>152400</xdr:rowOff>
    </xdr:from>
    <xdr:to>
      <xdr:col>5</xdr:col>
      <xdr:colOff>630237</xdr:colOff>
      <xdr:row>83</xdr:row>
      <xdr:rowOff>152400</xdr:rowOff>
    </xdr:to>
    <xdr:sp macro="" textlink="">
      <xdr:nvSpPr>
        <xdr:cNvPr id="53" name="Line 2"/>
        <xdr:cNvSpPr>
          <a:spLocks noChangeShapeType="1"/>
        </xdr:cNvSpPr>
      </xdr:nvSpPr>
      <xdr:spPr bwMode="auto">
        <a:xfrm flipV="1">
          <a:off x="2141537" y="196691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158754</xdr:colOff>
      <xdr:row>44</xdr:row>
      <xdr:rowOff>96852</xdr:rowOff>
    </xdr:from>
    <xdr:to>
      <xdr:col>2</xdr:col>
      <xdr:colOff>82554</xdr:colOff>
      <xdr:row>44</xdr:row>
      <xdr:rowOff>96852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58754" y="12555552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123825</xdr:colOff>
      <xdr:row>44</xdr:row>
      <xdr:rowOff>95265</xdr:rowOff>
    </xdr:from>
    <xdr:to>
      <xdr:col>9</xdr:col>
      <xdr:colOff>800100</xdr:colOff>
      <xdr:row>44</xdr:row>
      <xdr:rowOff>95265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5000625" y="12277740"/>
          <a:ext cx="20383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247653</xdr:colOff>
      <xdr:row>44</xdr:row>
      <xdr:rowOff>87327</xdr:rowOff>
    </xdr:from>
    <xdr:to>
      <xdr:col>5</xdr:col>
      <xdr:colOff>447678</xdr:colOff>
      <xdr:row>44</xdr:row>
      <xdr:rowOff>87327</xdr:rowOff>
    </xdr:to>
    <xdr:sp macro="" textlink="">
      <xdr:nvSpPr>
        <xdr:cNvPr id="4" name="Line 2"/>
        <xdr:cNvSpPr>
          <a:spLocks noChangeShapeType="1"/>
        </xdr:cNvSpPr>
      </xdr:nvSpPr>
      <xdr:spPr bwMode="auto">
        <a:xfrm flipV="1">
          <a:off x="2076453" y="12546027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134942</xdr:colOff>
      <xdr:row>42</xdr:row>
      <xdr:rowOff>7955</xdr:rowOff>
    </xdr:from>
    <xdr:to>
      <xdr:col>2</xdr:col>
      <xdr:colOff>58742</xdr:colOff>
      <xdr:row>42</xdr:row>
      <xdr:rowOff>7955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V="1">
          <a:off x="134942" y="8275655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204788</xdr:colOff>
      <xdr:row>42</xdr:row>
      <xdr:rowOff>15893</xdr:rowOff>
    </xdr:from>
    <xdr:to>
      <xdr:col>9</xdr:col>
      <xdr:colOff>404813</xdr:colOff>
      <xdr:row>42</xdr:row>
      <xdr:rowOff>15893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4662488" y="8283593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176216</xdr:colOff>
      <xdr:row>41</xdr:row>
      <xdr:rowOff>314341</xdr:rowOff>
    </xdr:from>
    <xdr:to>
      <xdr:col>5</xdr:col>
      <xdr:colOff>376241</xdr:colOff>
      <xdr:row>41</xdr:row>
      <xdr:rowOff>314341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V="1">
          <a:off x="2005016" y="11887216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5</xdr:row>
      <xdr:rowOff>38100</xdr:rowOff>
    </xdr:from>
    <xdr:to>
      <xdr:col>0</xdr:col>
      <xdr:colOff>304800</xdr:colOff>
      <xdr:row>5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" y="13716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  <xdr:twoCellAnchor>
    <xdr:from>
      <xdr:col>0</xdr:col>
      <xdr:colOff>123825</xdr:colOff>
      <xdr:row>6</xdr:row>
      <xdr:rowOff>28575</xdr:rowOff>
    </xdr:from>
    <xdr:to>
      <xdr:col>1</xdr:col>
      <xdr:colOff>295275</xdr:colOff>
      <xdr:row>6</xdr:row>
      <xdr:rowOff>238125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23825" y="1628775"/>
          <a:ext cx="4762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หมวด/ประเภทรายจ่าย</a:t>
          </a:r>
        </a:p>
      </xdr:txBody>
    </xdr:sp>
    <xdr:clientData/>
  </xdr:twoCellAnchor>
  <xdr:twoCellAnchor>
    <xdr:from>
      <xdr:col>0</xdr:col>
      <xdr:colOff>9525</xdr:colOff>
      <xdr:row>5</xdr:row>
      <xdr:rowOff>28575</xdr:rowOff>
    </xdr:from>
    <xdr:to>
      <xdr:col>2</xdr:col>
      <xdr:colOff>9525</xdr:colOff>
      <xdr:row>6</xdr:row>
      <xdr:rowOff>238125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525" y="1362075"/>
          <a:ext cx="7810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5</xdr:row>
      <xdr:rowOff>47625</xdr:rowOff>
    </xdr:from>
    <xdr:to>
      <xdr:col>1</xdr:col>
      <xdr:colOff>476250</xdr:colOff>
      <xdr:row>5</xdr:row>
      <xdr:rowOff>219075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571500" y="1381125"/>
          <a:ext cx="2095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asorm.go.th/datacenter/doc_download/a_111012_135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งบทดลอง"/>
      <sheetName val="รายงานรับจ่ายเงินสด"/>
      <sheetName val="หมายเหตุ 1"/>
      <sheetName val="หมายเหตุ2"/>
      <sheetName val="หมายเหตุ 3"/>
      <sheetName val="งบเทียบยอด"/>
      <sheetName val="กระดาษทำการ"/>
    </sheetNames>
    <sheetDataSet>
      <sheetData sheetId="0"/>
      <sheetData sheetId="1">
        <row r="70">
          <cell r="B70">
            <v>12603701.57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4"/>
  <sheetViews>
    <sheetView topLeftCell="A68" workbookViewId="0">
      <selection activeCell="E15" sqref="E15:F15"/>
    </sheetView>
  </sheetViews>
  <sheetFormatPr defaultColWidth="9.109375" defaultRowHeight="19.5" customHeight="1"/>
  <cols>
    <col min="1" max="1" width="16.44140625" style="73" customWidth="1"/>
    <col min="2" max="2" width="4.44140625" style="83" customWidth="1"/>
    <col min="3" max="3" width="13.6640625" style="32" customWidth="1"/>
    <col min="4" max="4" width="3" style="32" customWidth="1"/>
    <col min="5" max="5" width="6.44140625" style="32" customWidth="1"/>
    <col min="6" max="6" width="28.6640625" style="32" customWidth="1"/>
    <col min="7" max="7" width="8.33203125" style="49" customWidth="1"/>
    <col min="8" max="8" width="11.33203125" style="32" customWidth="1"/>
    <col min="9" max="9" width="3" style="32" customWidth="1"/>
    <col min="10" max="10" width="14.33203125" style="32" customWidth="1"/>
    <col min="11" max="12" width="13.5546875" style="32" bestFit="1" customWidth="1"/>
    <col min="13" max="13" width="12.44140625" style="32" bestFit="1" customWidth="1"/>
    <col min="14" max="16384" width="9.109375" style="32"/>
  </cols>
  <sheetData>
    <row r="2" spans="1:12" ht="23.1" customHeight="1">
      <c r="A2" s="447" t="s">
        <v>82</v>
      </c>
      <c r="B2" s="447"/>
      <c r="C2" s="447"/>
      <c r="D2" s="447"/>
      <c r="E2" s="447"/>
      <c r="F2" s="447"/>
      <c r="G2" s="447"/>
      <c r="H2" s="447"/>
      <c r="I2" s="447"/>
    </row>
    <row r="3" spans="1:12" ht="23.1" customHeight="1">
      <c r="A3" s="447" t="s">
        <v>81</v>
      </c>
      <c r="B3" s="447"/>
      <c r="C3" s="447"/>
      <c r="D3" s="447"/>
      <c r="E3" s="447"/>
      <c r="F3" s="447"/>
      <c r="G3" s="447"/>
      <c r="H3" s="447"/>
      <c r="I3" s="447"/>
    </row>
    <row r="4" spans="1:12" ht="23.1" customHeight="1">
      <c r="A4" s="448" t="s">
        <v>392</v>
      </c>
      <c r="B4" s="448"/>
      <c r="C4" s="448"/>
      <c r="D4" s="448"/>
      <c r="E4" s="448"/>
      <c r="F4" s="448"/>
      <c r="G4" s="448"/>
      <c r="H4" s="448"/>
      <c r="I4" s="448"/>
    </row>
    <row r="5" spans="1:12" ht="23.1" customHeight="1">
      <c r="A5" s="447" t="s">
        <v>80</v>
      </c>
      <c r="B5" s="447"/>
      <c r="C5" s="447"/>
      <c r="D5" s="447"/>
      <c r="E5" s="447"/>
      <c r="F5" s="447"/>
      <c r="G5" s="447"/>
      <c r="H5" s="447"/>
      <c r="I5" s="447"/>
    </row>
    <row r="6" spans="1:12" ht="23.1" customHeight="1" thickBot="1">
      <c r="A6" s="449" t="s">
        <v>411</v>
      </c>
      <c r="B6" s="449"/>
      <c r="C6" s="449"/>
      <c r="D6" s="449"/>
      <c r="E6" s="449"/>
      <c r="F6" s="449"/>
      <c r="G6" s="449"/>
      <c r="H6" s="449"/>
      <c r="I6" s="449"/>
    </row>
    <row r="7" spans="1:12" ht="20.399999999999999" thickTop="1">
      <c r="A7" s="450" t="s">
        <v>72</v>
      </c>
      <c r="B7" s="451"/>
      <c r="C7" s="451"/>
      <c r="D7" s="452"/>
      <c r="E7" s="453" t="s">
        <v>71</v>
      </c>
      <c r="F7" s="454"/>
      <c r="G7" s="457" t="s">
        <v>2</v>
      </c>
      <c r="H7" s="459" t="s">
        <v>70</v>
      </c>
      <c r="I7" s="460"/>
    </row>
    <row r="8" spans="1:12" ht="19.8">
      <c r="A8" s="461" t="s">
        <v>69</v>
      </c>
      <c r="B8" s="462"/>
      <c r="C8" s="33" t="s">
        <v>68</v>
      </c>
      <c r="D8" s="33"/>
      <c r="E8" s="412"/>
      <c r="F8" s="413"/>
      <c r="G8" s="417"/>
      <c r="H8" s="403" t="s">
        <v>68</v>
      </c>
      <c r="I8" s="404"/>
    </row>
    <row r="9" spans="1:12" ht="20.399999999999999" thickBot="1">
      <c r="A9" s="441" t="s">
        <v>26</v>
      </c>
      <c r="B9" s="442"/>
      <c r="C9" s="34" t="s">
        <v>26</v>
      </c>
      <c r="D9" s="34"/>
      <c r="E9" s="455"/>
      <c r="F9" s="456"/>
      <c r="G9" s="458"/>
      <c r="H9" s="443" t="s">
        <v>26</v>
      </c>
      <c r="I9" s="444"/>
    </row>
    <row r="10" spans="1:12" ht="24" customHeight="1" thickTop="1">
      <c r="A10" s="67"/>
      <c r="B10" s="74"/>
      <c r="C10" s="437">
        <v>23198377.32</v>
      </c>
      <c r="D10" s="438"/>
      <c r="E10" s="445" t="s">
        <v>55</v>
      </c>
      <c r="F10" s="446"/>
      <c r="G10" s="35"/>
      <c r="H10" s="400">
        <v>36635430.140000001</v>
      </c>
      <c r="I10" s="401"/>
    </row>
    <row r="11" spans="1:12" ht="24.9" customHeight="1">
      <c r="A11" s="67"/>
      <c r="B11" s="75"/>
      <c r="C11" s="33"/>
      <c r="D11" s="36"/>
      <c r="E11" s="439" t="s">
        <v>79</v>
      </c>
      <c r="F11" s="440"/>
      <c r="G11" s="37"/>
      <c r="H11" s="400"/>
      <c r="I11" s="401"/>
    </row>
    <row r="12" spans="1:12" ht="24.9" customHeight="1">
      <c r="A12" s="67">
        <v>217000</v>
      </c>
      <c r="B12" s="37" t="s">
        <v>5</v>
      </c>
      <c r="C12" s="400">
        <f>2274.84+2320.23+71.2+24370.51</f>
        <v>29036.78</v>
      </c>
      <c r="D12" s="401"/>
      <c r="E12" s="429" t="s">
        <v>126</v>
      </c>
      <c r="F12" s="430"/>
      <c r="G12" s="37" t="s">
        <v>113</v>
      </c>
      <c r="H12" s="400">
        <v>24370.51</v>
      </c>
      <c r="I12" s="401"/>
      <c r="J12" s="39"/>
      <c r="K12" s="39"/>
      <c r="L12" s="84"/>
    </row>
    <row r="13" spans="1:12" ht="24.9" customHeight="1">
      <c r="A13" s="67">
        <v>51200</v>
      </c>
      <c r="B13" s="37" t="s">
        <v>5</v>
      </c>
      <c r="C13" s="400">
        <f>120+1096+50</f>
        <v>1266</v>
      </c>
      <c r="D13" s="401"/>
      <c r="E13" s="429" t="s">
        <v>125</v>
      </c>
      <c r="F13" s="430"/>
      <c r="G13" s="37" t="s">
        <v>114</v>
      </c>
      <c r="H13" s="400">
        <v>0</v>
      </c>
      <c r="I13" s="401"/>
      <c r="J13" s="39"/>
      <c r="K13" s="39"/>
    </row>
    <row r="14" spans="1:12" ht="24.9" customHeight="1">
      <c r="A14" s="67">
        <v>160000</v>
      </c>
      <c r="B14" s="37" t="s">
        <v>5</v>
      </c>
      <c r="C14" s="400">
        <f>18843.08+8352.82+21688.98</f>
        <v>48884.880000000005</v>
      </c>
      <c r="D14" s="401"/>
      <c r="E14" s="429" t="s">
        <v>124</v>
      </c>
      <c r="F14" s="430"/>
      <c r="G14" s="37" t="s">
        <v>115</v>
      </c>
      <c r="H14" s="400">
        <v>21688.98</v>
      </c>
      <c r="I14" s="401"/>
      <c r="J14" s="39"/>
      <c r="K14" s="39"/>
    </row>
    <row r="15" spans="1:12" ht="24.9" customHeight="1">
      <c r="A15" s="67">
        <v>600000</v>
      </c>
      <c r="B15" s="37" t="s">
        <v>5</v>
      </c>
      <c r="C15" s="400">
        <f>48630+48855+66955+44025</f>
        <v>208465</v>
      </c>
      <c r="D15" s="401"/>
      <c r="E15" s="429" t="s">
        <v>123</v>
      </c>
      <c r="F15" s="430"/>
      <c r="G15" s="37" t="s">
        <v>116</v>
      </c>
      <c r="H15" s="400">
        <v>44025</v>
      </c>
      <c r="I15" s="401"/>
      <c r="J15" s="39"/>
      <c r="K15" s="39"/>
    </row>
    <row r="16" spans="1:12" ht="24.9" customHeight="1">
      <c r="A16" s="67">
        <v>80000</v>
      </c>
      <c r="B16" s="37" t="s">
        <v>5</v>
      </c>
      <c r="C16" s="400">
        <f>3288+2450</f>
        <v>5738</v>
      </c>
      <c r="D16" s="401"/>
      <c r="E16" s="429" t="s">
        <v>122</v>
      </c>
      <c r="F16" s="430"/>
      <c r="G16" s="37" t="s">
        <v>117</v>
      </c>
      <c r="H16" s="400">
        <v>2450</v>
      </c>
      <c r="I16" s="401"/>
      <c r="J16" s="39"/>
      <c r="K16" s="39"/>
    </row>
    <row r="17" spans="1:11" ht="24.9" customHeight="1">
      <c r="A17" s="67">
        <v>13102500</v>
      </c>
      <c r="B17" s="37" t="s">
        <v>5</v>
      </c>
      <c r="C17" s="400">
        <f>1194421.42+1291122.84+1916565.74+558227.62</f>
        <v>4960337.62</v>
      </c>
      <c r="D17" s="401"/>
      <c r="E17" s="429" t="s">
        <v>121</v>
      </c>
      <c r="F17" s="430"/>
      <c r="G17" s="37" t="s">
        <v>118</v>
      </c>
      <c r="H17" s="400">
        <f>223617.44+150849.45+183760.73</f>
        <v>558227.62</v>
      </c>
      <c r="I17" s="401"/>
      <c r="J17" s="39"/>
      <c r="K17" s="39"/>
    </row>
    <row r="18" spans="1:11" ht="24.9" customHeight="1">
      <c r="A18" s="67">
        <v>12000000</v>
      </c>
      <c r="B18" s="37" t="s">
        <v>5</v>
      </c>
      <c r="C18" s="398">
        <f>10804861+1756800</f>
        <v>12561661</v>
      </c>
      <c r="D18" s="399"/>
      <c r="E18" s="429" t="s">
        <v>120</v>
      </c>
      <c r="F18" s="430"/>
      <c r="G18" s="37" t="s">
        <v>119</v>
      </c>
      <c r="H18" s="398">
        <v>1756800</v>
      </c>
      <c r="I18" s="399"/>
      <c r="J18" s="39"/>
      <c r="K18" s="39"/>
    </row>
    <row r="19" spans="1:11" ht="24" customHeight="1" thickBot="1">
      <c r="A19" s="68">
        <f>SUM(A12:A18)</f>
        <v>26210700</v>
      </c>
      <c r="B19" s="76" t="s">
        <v>5</v>
      </c>
      <c r="C19" s="393">
        <f>SUM(C12:C18)</f>
        <v>17815389.280000001</v>
      </c>
      <c r="D19" s="394"/>
      <c r="E19" s="429"/>
      <c r="F19" s="430"/>
      <c r="G19" s="37"/>
      <c r="H19" s="393">
        <f>SUM(H12:H18)</f>
        <v>2407562.11</v>
      </c>
      <c r="I19" s="394"/>
      <c r="J19" s="39"/>
      <c r="K19" s="39"/>
    </row>
    <row r="20" spans="1:11" ht="24" hidden="1" customHeight="1">
      <c r="A20" s="69"/>
      <c r="B20" s="77"/>
      <c r="C20" s="437">
        <v>0</v>
      </c>
      <c r="D20" s="438"/>
      <c r="E20" s="429" t="s">
        <v>78</v>
      </c>
      <c r="F20" s="430"/>
      <c r="G20" s="37" t="s">
        <v>77</v>
      </c>
      <c r="H20" s="400" t="s">
        <v>5</v>
      </c>
      <c r="I20" s="401"/>
      <c r="J20" s="39"/>
      <c r="K20" s="39"/>
    </row>
    <row r="21" spans="1:11" ht="24.9" customHeight="1" thickTop="1">
      <c r="A21" s="69"/>
      <c r="B21" s="78"/>
      <c r="C21" s="400">
        <v>3382200</v>
      </c>
      <c r="D21" s="401"/>
      <c r="E21" s="429" t="s">
        <v>165</v>
      </c>
      <c r="F21" s="430"/>
      <c r="G21" s="37" t="s">
        <v>127</v>
      </c>
      <c r="H21" s="400">
        <v>0</v>
      </c>
      <c r="I21" s="401"/>
      <c r="J21" s="39"/>
      <c r="K21" s="39"/>
    </row>
    <row r="22" spans="1:11" ht="19.8" hidden="1">
      <c r="A22" s="69"/>
      <c r="B22" s="78"/>
      <c r="C22" s="400"/>
      <c r="D22" s="401"/>
      <c r="E22" s="52" t="s">
        <v>156</v>
      </c>
      <c r="F22" s="53"/>
      <c r="G22" s="37"/>
      <c r="H22" s="400"/>
      <c r="I22" s="401"/>
      <c r="J22" s="39"/>
      <c r="K22" s="39"/>
    </row>
    <row r="23" spans="1:11" ht="19.8">
      <c r="A23" s="69"/>
      <c r="B23" s="78"/>
      <c r="C23" s="400">
        <f>13452.95+6760.42+7120.9+4126.64</f>
        <v>31460.910000000003</v>
      </c>
      <c r="D23" s="401"/>
      <c r="E23" s="429" t="s">
        <v>65</v>
      </c>
      <c r="F23" s="430"/>
      <c r="G23" s="37" t="s">
        <v>141</v>
      </c>
      <c r="H23" s="400">
        <f>'หมายเหตุ 2'!D12</f>
        <v>4126.6399999999994</v>
      </c>
      <c r="I23" s="401"/>
      <c r="J23" s="39"/>
      <c r="K23" s="39"/>
    </row>
    <row r="24" spans="1:11" ht="19.8">
      <c r="A24" s="69"/>
      <c r="B24" s="78"/>
      <c r="C24" s="400">
        <f>858.85+1965.12+56.96+8096.33</f>
        <v>10977.26</v>
      </c>
      <c r="D24" s="401"/>
      <c r="E24" s="379" t="s">
        <v>393</v>
      </c>
      <c r="F24" s="377"/>
      <c r="G24" s="37" t="s">
        <v>395</v>
      </c>
      <c r="H24" s="400">
        <v>8096.33</v>
      </c>
      <c r="I24" s="401"/>
      <c r="J24" s="39"/>
      <c r="K24" s="39"/>
    </row>
    <row r="25" spans="1:11" ht="24.9" customHeight="1">
      <c r="A25" s="85"/>
      <c r="B25" s="78"/>
      <c r="C25" s="400">
        <f>21000</f>
        <v>21000</v>
      </c>
      <c r="D25" s="401"/>
      <c r="E25" s="379" t="s">
        <v>397</v>
      </c>
      <c r="F25" s="77"/>
      <c r="G25" s="37" t="s">
        <v>396</v>
      </c>
      <c r="H25" s="400">
        <v>0</v>
      </c>
      <c r="I25" s="401"/>
      <c r="J25" s="39"/>
      <c r="K25" s="39"/>
    </row>
    <row r="26" spans="1:11" ht="19.8" hidden="1">
      <c r="A26" s="85"/>
      <c r="B26" s="78"/>
      <c r="C26" s="400"/>
      <c r="D26" s="401"/>
      <c r="E26" s="429"/>
      <c r="F26" s="430"/>
      <c r="G26" s="37"/>
      <c r="H26" s="400"/>
      <c r="I26" s="401"/>
      <c r="J26" s="39">
        <f>C26+H26</f>
        <v>0</v>
      </c>
      <c r="K26" s="39" t="e">
        <v>#VALUE!</v>
      </c>
    </row>
    <row r="27" spans="1:11" ht="19.8">
      <c r="A27" s="85"/>
      <c r="B27" s="78"/>
      <c r="C27" s="400">
        <f>4390+6895+2790+1085</f>
        <v>15160</v>
      </c>
      <c r="D27" s="401"/>
      <c r="E27" s="379" t="s">
        <v>398</v>
      </c>
      <c r="F27" s="77"/>
      <c r="G27" s="37" t="s">
        <v>399</v>
      </c>
      <c r="H27" s="400">
        <v>1085</v>
      </c>
      <c r="I27" s="401"/>
      <c r="J27" s="39"/>
      <c r="K27" s="39"/>
    </row>
    <row r="28" spans="1:11" ht="19.8">
      <c r="A28" s="85"/>
      <c r="B28" s="78"/>
      <c r="C28" s="400">
        <f>130065.07+450</f>
        <v>130515.07</v>
      </c>
      <c r="D28" s="401"/>
      <c r="E28" s="381" t="s">
        <v>14</v>
      </c>
      <c r="F28" s="377"/>
      <c r="G28" s="37" t="s">
        <v>400</v>
      </c>
      <c r="H28" s="400">
        <v>0</v>
      </c>
      <c r="I28" s="401"/>
      <c r="J28" s="39"/>
      <c r="K28" s="39"/>
    </row>
    <row r="29" spans="1:11" ht="23.4">
      <c r="A29" s="85"/>
      <c r="B29" s="78"/>
      <c r="C29" s="400">
        <v>2000</v>
      </c>
      <c r="D29" s="401"/>
      <c r="E29" s="380" t="s">
        <v>406</v>
      </c>
      <c r="F29" s="77"/>
      <c r="G29" s="37"/>
      <c r="H29" s="400">
        <v>0</v>
      </c>
      <c r="I29" s="401"/>
      <c r="J29" s="39"/>
      <c r="K29" s="39"/>
    </row>
    <row r="30" spans="1:11" ht="19.8">
      <c r="A30" s="85"/>
      <c r="B30" s="78"/>
      <c r="C30" s="400">
        <v>1177400</v>
      </c>
      <c r="D30" s="401"/>
      <c r="E30" s="385" t="s">
        <v>159</v>
      </c>
      <c r="F30" s="77"/>
      <c r="G30" s="37" t="s">
        <v>169</v>
      </c>
      <c r="H30" s="400">
        <v>0</v>
      </c>
      <c r="I30" s="401"/>
      <c r="J30" s="39"/>
      <c r="K30" s="39"/>
    </row>
    <row r="31" spans="1:11" ht="19.8">
      <c r="A31" s="85"/>
      <c r="B31" s="78"/>
      <c r="C31" s="400">
        <f>11400</f>
        <v>11400</v>
      </c>
      <c r="D31" s="401"/>
      <c r="E31" s="385" t="s">
        <v>189</v>
      </c>
      <c r="F31" s="53"/>
      <c r="G31" s="37" t="s">
        <v>128</v>
      </c>
      <c r="H31" s="400">
        <v>11400</v>
      </c>
      <c r="I31" s="401"/>
      <c r="J31" s="39"/>
      <c r="K31" s="39"/>
    </row>
    <row r="32" spans="1:11" ht="19.8">
      <c r="A32" s="85"/>
      <c r="B32" s="78"/>
      <c r="C32" s="371"/>
      <c r="D32" s="372"/>
      <c r="E32" s="373"/>
      <c r="F32" s="374"/>
      <c r="G32" s="37"/>
      <c r="H32" s="371"/>
      <c r="I32" s="372"/>
      <c r="J32" s="39"/>
      <c r="K32" s="39"/>
    </row>
    <row r="33" spans="1:12" ht="67.5" customHeight="1">
      <c r="A33" s="85"/>
      <c r="B33" s="78"/>
      <c r="C33" s="400"/>
      <c r="D33" s="401"/>
      <c r="E33" s="52"/>
      <c r="F33" s="53"/>
      <c r="G33" s="37"/>
      <c r="H33" s="400"/>
      <c r="I33" s="401"/>
      <c r="J33" s="39"/>
      <c r="K33" s="39"/>
    </row>
    <row r="34" spans="1:12" ht="19.8">
      <c r="A34" s="85"/>
      <c r="B34" s="78"/>
      <c r="C34" s="388"/>
      <c r="D34" s="389"/>
      <c r="E34" s="390"/>
      <c r="F34" s="391"/>
      <c r="G34" s="37"/>
      <c r="H34" s="388"/>
      <c r="I34" s="389"/>
      <c r="J34" s="39"/>
      <c r="K34" s="39"/>
    </row>
    <row r="35" spans="1:12" ht="19.8">
      <c r="A35" s="85"/>
      <c r="B35" s="78"/>
      <c r="C35" s="50"/>
      <c r="D35" s="51"/>
      <c r="E35" s="52"/>
      <c r="F35" s="53"/>
      <c r="G35" s="37"/>
      <c r="H35" s="50"/>
      <c r="I35" s="51"/>
      <c r="J35" s="39"/>
      <c r="K35" s="39"/>
    </row>
    <row r="36" spans="1:12" ht="19.8">
      <c r="A36" s="85"/>
      <c r="B36" s="78"/>
      <c r="C36" s="50"/>
      <c r="D36" s="51"/>
      <c r="E36" s="52"/>
      <c r="F36" s="53"/>
      <c r="G36" s="37"/>
      <c r="H36" s="50"/>
      <c r="I36" s="51"/>
      <c r="J36" s="39"/>
      <c r="K36" s="39"/>
    </row>
    <row r="37" spans="1:12" ht="24.9" hidden="1" customHeight="1">
      <c r="A37" s="69"/>
      <c r="B37" s="78"/>
      <c r="C37" s="400"/>
      <c r="D37" s="401"/>
      <c r="E37" s="429" t="s">
        <v>74</v>
      </c>
      <c r="F37" s="430"/>
      <c r="G37" s="37" t="s">
        <v>128</v>
      </c>
      <c r="H37" s="400"/>
      <c r="I37" s="401"/>
      <c r="J37" s="39">
        <f t="shared" ref="J37:J42" si="0">C37+H37</f>
        <v>0</v>
      </c>
      <c r="K37" s="39" t="e">
        <v>#VALUE!</v>
      </c>
      <c r="L37" s="32">
        <v>123028</v>
      </c>
    </row>
    <row r="38" spans="1:12" s="62" customFormat="1" ht="24.9" hidden="1" customHeight="1">
      <c r="A38" s="69"/>
      <c r="B38" s="78"/>
      <c r="C38" s="400"/>
      <c r="D38" s="401"/>
      <c r="E38" s="429" t="s">
        <v>75</v>
      </c>
      <c r="F38" s="430"/>
      <c r="G38" s="60">
        <v>110607</v>
      </c>
      <c r="H38" s="400"/>
      <c r="I38" s="401"/>
      <c r="J38" s="61">
        <f t="shared" si="0"/>
        <v>0</v>
      </c>
      <c r="K38" s="61" t="e">
        <v>#VALUE!</v>
      </c>
      <c r="L38" s="62">
        <v>6560</v>
      </c>
    </row>
    <row r="39" spans="1:12" ht="24.9" hidden="1" customHeight="1">
      <c r="A39" s="69"/>
      <c r="B39" s="78"/>
      <c r="C39" s="400"/>
      <c r="D39" s="401"/>
      <c r="E39" s="429" t="s">
        <v>14</v>
      </c>
      <c r="F39" s="430"/>
      <c r="G39" s="37" t="s">
        <v>155</v>
      </c>
      <c r="H39" s="435"/>
      <c r="I39" s="436"/>
      <c r="J39" s="39">
        <f t="shared" si="0"/>
        <v>0</v>
      </c>
      <c r="K39" s="39" t="e">
        <v>#VALUE!</v>
      </c>
      <c r="L39" s="32">
        <f>SUM(L37:L38)</f>
        <v>129588</v>
      </c>
    </row>
    <row r="40" spans="1:12" ht="24.9" hidden="1" customHeight="1">
      <c r="A40" s="69"/>
      <c r="B40" s="78"/>
      <c r="C40" s="400"/>
      <c r="D40" s="401"/>
      <c r="E40" s="52" t="s">
        <v>157</v>
      </c>
      <c r="F40" s="53"/>
      <c r="G40" s="37" t="s">
        <v>134</v>
      </c>
      <c r="H40" s="400"/>
      <c r="I40" s="401"/>
      <c r="J40" s="39">
        <f t="shared" si="0"/>
        <v>0</v>
      </c>
      <c r="K40" s="39"/>
    </row>
    <row r="41" spans="1:12" ht="24" hidden="1" customHeight="1">
      <c r="A41" s="69"/>
      <c r="B41" s="78"/>
      <c r="C41" s="400"/>
      <c r="D41" s="401"/>
      <c r="E41" s="52" t="s">
        <v>162</v>
      </c>
      <c r="F41" s="53"/>
      <c r="G41" s="37"/>
      <c r="H41" s="400"/>
      <c r="I41" s="401"/>
      <c r="J41" s="39">
        <f t="shared" si="0"/>
        <v>0</v>
      </c>
      <c r="K41" s="39"/>
    </row>
    <row r="42" spans="1:12" ht="24" hidden="1" customHeight="1">
      <c r="A42" s="69"/>
      <c r="B42" s="78"/>
      <c r="C42" s="400"/>
      <c r="D42" s="401"/>
      <c r="E42" s="52" t="s">
        <v>163</v>
      </c>
      <c r="F42" s="53"/>
      <c r="G42" s="37"/>
      <c r="H42" s="400"/>
      <c r="I42" s="401"/>
      <c r="J42" s="39">
        <f t="shared" si="0"/>
        <v>0</v>
      </c>
      <c r="K42" s="39"/>
    </row>
    <row r="43" spans="1:12" ht="24" customHeight="1">
      <c r="A43" s="69"/>
      <c r="B43" s="78"/>
      <c r="C43" s="427">
        <f>SUM(C21:C42)</f>
        <v>4782113.24</v>
      </c>
      <c r="D43" s="428"/>
      <c r="E43" s="429"/>
      <c r="F43" s="430"/>
      <c r="G43" s="37"/>
      <c r="H43" s="427">
        <f>SUM(H21:H42)</f>
        <v>24707.97</v>
      </c>
      <c r="I43" s="428"/>
      <c r="J43" s="39"/>
      <c r="K43" s="39"/>
    </row>
    <row r="44" spans="1:12" s="55" customFormat="1" ht="24" customHeight="1">
      <c r="A44" s="70"/>
      <c r="B44" s="80"/>
      <c r="C44" s="431">
        <f>C19+C43</f>
        <v>22597502.520000003</v>
      </c>
      <c r="D44" s="432"/>
      <c r="E44" s="433" t="s">
        <v>73</v>
      </c>
      <c r="F44" s="434"/>
      <c r="G44" s="86"/>
      <c r="H44" s="431">
        <f>H19+H43</f>
        <v>2432270.08</v>
      </c>
      <c r="I44" s="432"/>
      <c r="J44" s="54"/>
      <c r="K44" s="54"/>
    </row>
    <row r="45" spans="1:12" ht="17.100000000000001" customHeight="1">
      <c r="A45" s="407" t="s">
        <v>72</v>
      </c>
      <c r="B45" s="408"/>
      <c r="C45" s="408"/>
      <c r="D45" s="409"/>
      <c r="E45" s="410" t="s">
        <v>71</v>
      </c>
      <c r="F45" s="411"/>
      <c r="G45" s="416" t="s">
        <v>2</v>
      </c>
      <c r="H45" s="419" t="s">
        <v>70</v>
      </c>
      <c r="I45" s="420"/>
    </row>
    <row r="46" spans="1:12" ht="17.100000000000001" customHeight="1">
      <c r="A46" s="421" t="s">
        <v>69</v>
      </c>
      <c r="B46" s="422"/>
      <c r="C46" s="403" t="s">
        <v>68</v>
      </c>
      <c r="D46" s="404"/>
      <c r="E46" s="412"/>
      <c r="F46" s="413"/>
      <c r="G46" s="417"/>
      <c r="H46" s="423" t="s">
        <v>68</v>
      </c>
      <c r="I46" s="424"/>
    </row>
    <row r="47" spans="1:12" ht="17.100000000000001" customHeight="1">
      <c r="A47" s="425" t="s">
        <v>26</v>
      </c>
      <c r="B47" s="426"/>
      <c r="C47" s="395" t="s">
        <v>26</v>
      </c>
      <c r="D47" s="396"/>
      <c r="E47" s="414"/>
      <c r="F47" s="415"/>
      <c r="G47" s="418"/>
      <c r="H47" s="395" t="s">
        <v>26</v>
      </c>
      <c r="I47" s="396"/>
    </row>
    <row r="48" spans="1:12" ht="17.100000000000001" customHeight="1">
      <c r="A48" s="67"/>
      <c r="B48" s="75"/>
      <c r="C48" s="41"/>
      <c r="D48" s="36"/>
      <c r="E48" s="42" t="s">
        <v>67</v>
      </c>
      <c r="F48" s="36"/>
      <c r="G48" s="37"/>
      <c r="H48" s="400"/>
      <c r="I48" s="401"/>
    </row>
    <row r="49" spans="1:13" ht="23.1" customHeight="1">
      <c r="A49" s="67">
        <v>1354110</v>
      </c>
      <c r="B49" s="37" t="s">
        <v>5</v>
      </c>
      <c r="C49" s="400">
        <f>79864+156971+19475.7</f>
        <v>256310.7</v>
      </c>
      <c r="D49" s="401"/>
      <c r="E49" s="42"/>
      <c r="F49" s="36" t="s">
        <v>6</v>
      </c>
      <c r="G49" s="37" t="s">
        <v>129</v>
      </c>
      <c r="H49" s="400">
        <v>19475.7</v>
      </c>
      <c r="I49" s="401"/>
      <c r="J49" s="39"/>
      <c r="K49" s="39"/>
    </row>
    <row r="50" spans="1:13" ht="23.1" customHeight="1">
      <c r="A50" s="67">
        <v>2052720</v>
      </c>
      <c r="B50" s="37" t="s">
        <v>5</v>
      </c>
      <c r="C50" s="400">
        <f>171060+171060+171060+171060</f>
        <v>684240</v>
      </c>
      <c r="D50" s="401"/>
      <c r="E50" s="44"/>
      <c r="F50" s="36" t="s">
        <v>130</v>
      </c>
      <c r="G50" s="37" t="s">
        <v>132</v>
      </c>
      <c r="H50" s="400">
        <v>171060</v>
      </c>
      <c r="I50" s="401"/>
      <c r="J50" s="39"/>
      <c r="K50" s="39"/>
      <c r="L50" s="400"/>
      <c r="M50" s="401"/>
    </row>
    <row r="51" spans="1:13" ht="23.1" customHeight="1">
      <c r="A51" s="67">
        <v>4122760</v>
      </c>
      <c r="B51" s="37" t="s">
        <v>5</v>
      </c>
      <c r="C51" s="400">
        <f>272220+272300+272260+553030</f>
        <v>1369810</v>
      </c>
      <c r="D51" s="401"/>
      <c r="E51" s="44"/>
      <c r="F51" s="36" t="s">
        <v>131</v>
      </c>
      <c r="G51" s="37" t="s">
        <v>133</v>
      </c>
      <c r="H51" s="400">
        <v>553030</v>
      </c>
      <c r="I51" s="401"/>
      <c r="J51" s="39"/>
      <c r="K51" s="39"/>
    </row>
    <row r="52" spans="1:13" ht="23.1" customHeight="1">
      <c r="A52" s="67">
        <v>1072840</v>
      </c>
      <c r="B52" s="37" t="s">
        <v>5</v>
      </c>
      <c r="C52" s="400">
        <f>100800+100800+100800+100800</f>
        <v>403200</v>
      </c>
      <c r="D52" s="401"/>
      <c r="E52" s="44"/>
      <c r="F52" s="36" t="s">
        <v>188</v>
      </c>
      <c r="G52" s="37" t="s">
        <v>133</v>
      </c>
      <c r="H52" s="400">
        <v>100800</v>
      </c>
      <c r="I52" s="401"/>
      <c r="J52" s="39"/>
      <c r="K52" s="39"/>
    </row>
    <row r="53" spans="1:13" ht="23.1" customHeight="1">
      <c r="A53" s="67">
        <v>1138500</v>
      </c>
      <c r="B53" s="37" t="s">
        <v>5</v>
      </c>
      <c r="C53" s="400">
        <f>8337+29216+15582+34370</f>
        <v>87505</v>
      </c>
      <c r="D53" s="401"/>
      <c r="E53" s="44"/>
      <c r="F53" s="36" t="s">
        <v>7</v>
      </c>
      <c r="G53" s="37" t="s">
        <v>134</v>
      </c>
      <c r="H53" s="400">
        <f>22970+11400</f>
        <v>34370</v>
      </c>
      <c r="I53" s="401"/>
      <c r="J53" s="39"/>
      <c r="K53" s="39"/>
    </row>
    <row r="54" spans="1:13" ht="23.1" customHeight="1">
      <c r="A54" s="67">
        <v>4350000</v>
      </c>
      <c r="B54" s="37" t="s">
        <v>5</v>
      </c>
      <c r="C54" s="400">
        <f>10000+141899+44982+565516</f>
        <v>762397</v>
      </c>
      <c r="D54" s="401"/>
      <c r="E54" s="44"/>
      <c r="F54" s="36" t="s">
        <v>8</v>
      </c>
      <c r="G54" s="37" t="s">
        <v>135</v>
      </c>
      <c r="H54" s="400">
        <v>565516</v>
      </c>
      <c r="I54" s="401"/>
      <c r="J54" s="39"/>
      <c r="K54" s="39"/>
    </row>
    <row r="55" spans="1:13" ht="23.1" customHeight="1">
      <c r="A55" s="67">
        <v>3013160</v>
      </c>
      <c r="B55" s="37" t="s">
        <v>5</v>
      </c>
      <c r="C55" s="400">
        <f>13630+10260</f>
        <v>23890</v>
      </c>
      <c r="D55" s="401"/>
      <c r="E55" s="44"/>
      <c r="F55" s="36" t="s">
        <v>9</v>
      </c>
      <c r="G55" s="37" t="s">
        <v>136</v>
      </c>
      <c r="H55" s="400">
        <v>10260</v>
      </c>
      <c r="I55" s="401"/>
      <c r="J55" s="39"/>
      <c r="K55" s="39"/>
      <c r="L55" s="40"/>
    </row>
    <row r="56" spans="1:13" ht="23.1" customHeight="1">
      <c r="A56" s="87">
        <v>800000</v>
      </c>
      <c r="B56" s="37" t="s">
        <v>5</v>
      </c>
      <c r="C56" s="400">
        <f>67006.31+68657.95+66849.25+66250.44-1315</f>
        <v>267448.95</v>
      </c>
      <c r="D56" s="401"/>
      <c r="E56" s="44"/>
      <c r="F56" s="36" t="s">
        <v>10</v>
      </c>
      <c r="G56" s="37" t="s">
        <v>137</v>
      </c>
      <c r="H56" s="400">
        <f>66250.44-1315</f>
        <v>64935.44</v>
      </c>
      <c r="I56" s="401"/>
      <c r="J56" s="39"/>
      <c r="K56" s="39"/>
    </row>
    <row r="57" spans="1:13" ht="23.1" customHeight="1">
      <c r="A57" s="87">
        <v>980950</v>
      </c>
      <c r="B57" s="37" t="s">
        <v>5</v>
      </c>
      <c r="C57" s="400">
        <f>49080.1</f>
        <v>49080.1</v>
      </c>
      <c r="D57" s="401"/>
      <c r="E57" s="44"/>
      <c r="F57" s="36" t="s">
        <v>12</v>
      </c>
      <c r="G57" s="37" t="s">
        <v>138</v>
      </c>
      <c r="H57" s="400">
        <v>0</v>
      </c>
      <c r="I57" s="401"/>
      <c r="J57" s="39"/>
      <c r="K57" s="39"/>
    </row>
    <row r="58" spans="1:13" ht="23.1" customHeight="1">
      <c r="A58" s="87">
        <v>4493660</v>
      </c>
      <c r="B58" s="37" t="s">
        <v>5</v>
      </c>
      <c r="C58" s="400">
        <v>84000</v>
      </c>
      <c r="D58" s="401"/>
      <c r="E58" s="44"/>
      <c r="F58" s="36" t="s">
        <v>56</v>
      </c>
      <c r="G58" s="37" t="s">
        <v>139</v>
      </c>
      <c r="H58" s="400">
        <v>84000</v>
      </c>
      <c r="I58" s="401"/>
      <c r="J58" s="39"/>
      <c r="K58" s="39"/>
    </row>
    <row r="59" spans="1:13" ht="23.1" customHeight="1">
      <c r="A59" s="87">
        <v>25000</v>
      </c>
      <c r="B59" s="37" t="s">
        <v>5</v>
      </c>
      <c r="C59" s="400">
        <v>0</v>
      </c>
      <c r="D59" s="401"/>
      <c r="E59" s="44"/>
      <c r="F59" s="45" t="s">
        <v>66</v>
      </c>
      <c r="G59" s="37" t="s">
        <v>140</v>
      </c>
      <c r="H59" s="400">
        <v>0</v>
      </c>
      <c r="I59" s="401"/>
      <c r="J59" s="39"/>
      <c r="K59" s="39"/>
    </row>
    <row r="60" spans="1:13" ht="23.1" customHeight="1">
      <c r="A60" s="87">
        <v>2807000</v>
      </c>
      <c r="B60" s="37" t="s">
        <v>5</v>
      </c>
      <c r="C60" s="400">
        <f>1316000</f>
        <v>1316000</v>
      </c>
      <c r="D60" s="401"/>
      <c r="E60" s="44"/>
      <c r="F60" s="36" t="s">
        <v>11</v>
      </c>
      <c r="G60" s="38">
        <v>561000</v>
      </c>
      <c r="H60" s="400">
        <v>1316000</v>
      </c>
      <c r="I60" s="401"/>
      <c r="J60" s="39"/>
      <c r="K60" s="39"/>
      <c r="L60" s="40"/>
    </row>
    <row r="61" spans="1:13" ht="18.899999999999999" customHeight="1">
      <c r="A61" s="88">
        <f>SUM(A49:A60)</f>
        <v>26210700</v>
      </c>
      <c r="B61" s="63" t="s">
        <v>5</v>
      </c>
      <c r="C61" s="405">
        <f>SUM(C49:C60)</f>
        <v>5303881.75</v>
      </c>
      <c r="D61" s="406"/>
      <c r="E61" s="44"/>
      <c r="F61" s="45"/>
      <c r="G61" s="37"/>
      <c r="H61" s="405">
        <f>SUM(H49:H60)</f>
        <v>2919447.1399999997</v>
      </c>
      <c r="I61" s="406"/>
      <c r="J61" s="43"/>
      <c r="K61" s="39"/>
    </row>
    <row r="62" spans="1:13" ht="21" customHeight="1">
      <c r="A62" s="69"/>
      <c r="B62" s="79"/>
      <c r="C62" s="400">
        <f>1691100+557900</f>
        <v>2249000</v>
      </c>
      <c r="D62" s="401"/>
      <c r="E62" s="44"/>
      <c r="F62" s="36" t="s">
        <v>76</v>
      </c>
      <c r="G62" s="37" t="s">
        <v>127</v>
      </c>
      <c r="H62" s="400">
        <f>502900+55000</f>
        <v>557900</v>
      </c>
      <c r="I62" s="401"/>
      <c r="J62" s="43"/>
      <c r="K62" s="39"/>
    </row>
    <row r="63" spans="1:13" ht="23.1" customHeight="1">
      <c r="A63" s="69"/>
      <c r="B63" s="79"/>
      <c r="C63" s="400">
        <f>23058.24+42300+7480.77+16369.01</f>
        <v>89208.02</v>
      </c>
      <c r="D63" s="401"/>
      <c r="E63" s="44"/>
      <c r="F63" s="36" t="s">
        <v>65</v>
      </c>
      <c r="G63" s="37" t="s">
        <v>141</v>
      </c>
      <c r="H63" s="400">
        <f>'หมายเหตุ 2'!E12</f>
        <v>16369.010000000002</v>
      </c>
      <c r="I63" s="401"/>
      <c r="J63" s="43"/>
      <c r="K63" s="39"/>
    </row>
    <row r="64" spans="1:13" ht="19.8" hidden="1">
      <c r="A64" s="85"/>
      <c r="B64" s="79"/>
      <c r="C64" s="400"/>
      <c r="D64" s="401"/>
      <c r="E64" s="44"/>
      <c r="F64" s="45" t="s">
        <v>64</v>
      </c>
      <c r="G64" s="38">
        <v>620</v>
      </c>
      <c r="H64" s="400"/>
      <c r="I64" s="401"/>
      <c r="J64" s="43"/>
      <c r="K64" s="39"/>
    </row>
    <row r="65" spans="1:13" ht="23.1" customHeight="1">
      <c r="A65" s="69"/>
      <c r="B65" s="79"/>
      <c r="C65" s="400">
        <f>5000+498000</f>
        <v>503000</v>
      </c>
      <c r="D65" s="401"/>
      <c r="E65" s="44"/>
      <c r="F65" s="36" t="s">
        <v>401</v>
      </c>
      <c r="G65" s="37" t="s">
        <v>403</v>
      </c>
      <c r="H65" s="400">
        <v>0</v>
      </c>
      <c r="I65" s="401"/>
      <c r="J65" s="43"/>
      <c r="K65" s="39"/>
    </row>
    <row r="66" spans="1:13" ht="23.1" customHeight="1">
      <c r="A66" s="69"/>
      <c r="B66" s="79"/>
      <c r="C66" s="400">
        <f>600</f>
        <v>600</v>
      </c>
      <c r="D66" s="401"/>
      <c r="E66" s="44"/>
      <c r="F66" s="36" t="s">
        <v>402</v>
      </c>
      <c r="G66" s="37" t="s">
        <v>404</v>
      </c>
      <c r="H66" s="400">
        <v>0</v>
      </c>
      <c r="I66" s="401"/>
      <c r="J66" s="43"/>
      <c r="K66" s="39"/>
    </row>
    <row r="67" spans="1:13" ht="23.1" customHeight="1">
      <c r="A67" s="69"/>
      <c r="B67" s="79"/>
      <c r="C67" s="400">
        <f>11400</f>
        <v>11400</v>
      </c>
      <c r="D67" s="401"/>
      <c r="E67" s="44"/>
      <c r="F67" s="44" t="s">
        <v>189</v>
      </c>
      <c r="G67" s="37" t="s">
        <v>128</v>
      </c>
      <c r="H67" s="400">
        <v>0</v>
      </c>
      <c r="I67" s="401"/>
      <c r="J67" s="43"/>
      <c r="K67" s="39"/>
    </row>
    <row r="68" spans="1:13" ht="23.1" customHeight="1">
      <c r="A68" s="69"/>
      <c r="B68" s="79"/>
      <c r="C68" s="400">
        <f>105000+1229200+161800+106800</f>
        <v>1602800</v>
      </c>
      <c r="D68" s="401"/>
      <c r="E68" s="45"/>
      <c r="F68" s="45" t="s">
        <v>159</v>
      </c>
      <c r="G68" s="37" t="s">
        <v>169</v>
      </c>
      <c r="H68" s="400">
        <v>106800</v>
      </c>
      <c r="I68" s="401"/>
      <c r="J68" s="43"/>
      <c r="K68" s="39"/>
    </row>
    <row r="69" spans="1:13" ht="23.1" customHeight="1">
      <c r="A69" s="69"/>
      <c r="B69" s="79"/>
      <c r="C69" s="400">
        <v>568806</v>
      </c>
      <c r="D69" s="401"/>
      <c r="E69" s="45"/>
      <c r="F69" s="44" t="s">
        <v>14</v>
      </c>
      <c r="G69" s="37" t="s">
        <v>155</v>
      </c>
      <c r="H69" s="400">
        <v>0</v>
      </c>
      <c r="I69" s="401"/>
      <c r="J69" s="43"/>
      <c r="K69" s="39"/>
    </row>
    <row r="70" spans="1:13" ht="23.1" customHeight="1">
      <c r="A70" s="69"/>
      <c r="B70" s="79"/>
      <c r="C70" s="400">
        <v>0</v>
      </c>
      <c r="D70" s="401"/>
      <c r="E70" s="45"/>
      <c r="F70" s="44"/>
      <c r="G70" s="37"/>
      <c r="H70" s="400"/>
      <c r="I70" s="401"/>
      <c r="J70" s="43"/>
      <c r="K70" s="39"/>
    </row>
    <row r="71" spans="1:13" ht="23.1" customHeight="1">
      <c r="A71" s="69"/>
      <c r="B71" s="79"/>
      <c r="C71" s="400">
        <v>0</v>
      </c>
      <c r="D71" s="401"/>
      <c r="E71" s="45"/>
      <c r="F71" s="45"/>
      <c r="G71" s="37"/>
      <c r="H71" s="400"/>
      <c r="I71" s="401"/>
      <c r="J71" s="43"/>
      <c r="K71" s="43"/>
    </row>
    <row r="72" spans="1:13" ht="19.8">
      <c r="A72" s="69"/>
      <c r="B72" s="79"/>
      <c r="C72" s="400">
        <v>0</v>
      </c>
      <c r="D72" s="401"/>
      <c r="E72" s="45"/>
      <c r="F72" s="45"/>
      <c r="G72" s="37"/>
      <c r="H72" s="400"/>
      <c r="I72" s="401"/>
      <c r="J72" s="43"/>
      <c r="K72" s="43"/>
    </row>
    <row r="73" spans="1:13" ht="19.8">
      <c r="A73" s="69"/>
      <c r="B73" s="79"/>
      <c r="C73" s="398">
        <v>0</v>
      </c>
      <c r="D73" s="399"/>
      <c r="E73" s="45"/>
      <c r="F73" s="45"/>
      <c r="G73" s="37"/>
      <c r="H73" s="398"/>
      <c r="I73" s="399"/>
      <c r="J73" s="43"/>
      <c r="K73" s="43"/>
    </row>
    <row r="74" spans="1:13" ht="21" customHeight="1">
      <c r="A74" s="69"/>
      <c r="B74" s="78"/>
      <c r="C74" s="405">
        <f>SUM(C62:D73)</f>
        <v>5024814.0199999996</v>
      </c>
      <c r="D74" s="406"/>
      <c r="E74" s="45"/>
      <c r="F74" s="44"/>
      <c r="G74" s="37"/>
      <c r="H74" s="405">
        <f>SUM(H62:I73)</f>
        <v>681069.01</v>
      </c>
      <c r="I74" s="406"/>
      <c r="J74" s="43"/>
      <c r="K74" s="43"/>
    </row>
    <row r="75" spans="1:13" ht="17.100000000000001" customHeight="1" thickBot="1">
      <c r="A75" s="69"/>
      <c r="B75" s="78"/>
      <c r="C75" s="393">
        <f>C61+C74</f>
        <v>10328695.77</v>
      </c>
      <c r="D75" s="394"/>
      <c r="E75" s="402" t="s">
        <v>63</v>
      </c>
      <c r="F75" s="402"/>
      <c r="G75" s="37"/>
      <c r="H75" s="393">
        <f>+H61+H74</f>
        <v>3600516.1499999994</v>
      </c>
      <c r="I75" s="394"/>
      <c r="J75" s="43"/>
      <c r="K75" s="43"/>
    </row>
    <row r="76" spans="1:13" ht="17.100000000000001" customHeight="1" thickTop="1">
      <c r="A76" s="69"/>
      <c r="B76" s="78"/>
      <c r="C76" s="400">
        <f>C44-C75</f>
        <v>12268806.750000004</v>
      </c>
      <c r="D76" s="401"/>
      <c r="E76" s="402" t="s">
        <v>62</v>
      </c>
      <c r="F76" s="402"/>
      <c r="G76" s="37"/>
      <c r="H76" s="400">
        <f>H44-H75</f>
        <v>-1168246.0699999994</v>
      </c>
      <c r="I76" s="401"/>
      <c r="J76" s="43"/>
      <c r="K76" s="43"/>
    </row>
    <row r="77" spans="1:13" ht="17.100000000000001" customHeight="1">
      <c r="A77" s="71"/>
      <c r="B77" s="81"/>
      <c r="C77" s="400"/>
      <c r="D77" s="401"/>
      <c r="E77" s="402" t="s">
        <v>61</v>
      </c>
      <c r="F77" s="402"/>
      <c r="G77" s="37"/>
      <c r="H77" s="403"/>
      <c r="I77" s="404"/>
      <c r="J77" s="43" t="s">
        <v>112</v>
      </c>
      <c r="K77" s="40">
        <v>35467184.07</v>
      </c>
    </row>
    <row r="78" spans="1:13" ht="17.100000000000001" customHeight="1">
      <c r="A78" s="71"/>
      <c r="B78" s="81"/>
      <c r="C78" s="400"/>
      <c r="D78" s="401"/>
      <c r="E78" s="402" t="s">
        <v>60</v>
      </c>
      <c r="F78" s="402"/>
      <c r="G78" s="37"/>
      <c r="H78" s="400"/>
      <c r="I78" s="401"/>
      <c r="J78" s="43" t="s">
        <v>15</v>
      </c>
      <c r="K78" s="40">
        <v>0</v>
      </c>
      <c r="L78" s="39">
        <f>SUM(K77:K78)</f>
        <v>35467184.07</v>
      </c>
    </row>
    <row r="79" spans="1:13" ht="17.100000000000001" customHeight="1" thickBot="1">
      <c r="A79" s="72"/>
      <c r="B79" s="82"/>
      <c r="C79" s="393">
        <f>C10+C44-C75</f>
        <v>35467184.070000008</v>
      </c>
      <c r="D79" s="394"/>
      <c r="E79" s="395" t="s">
        <v>59</v>
      </c>
      <c r="F79" s="396"/>
      <c r="G79" s="46"/>
      <c r="H79" s="393">
        <f>H10+H44-H75</f>
        <v>35467184.07</v>
      </c>
      <c r="I79" s="394"/>
      <c r="J79" s="100" t="s">
        <v>173</v>
      </c>
      <c r="K79" s="101">
        <f>C79-H79</f>
        <v>0</v>
      </c>
      <c r="L79" s="40"/>
      <c r="M79" s="40">
        <f>L78-H79</f>
        <v>0</v>
      </c>
    </row>
    <row r="80" spans="1:13" ht="10.5" customHeight="1" thickTop="1">
      <c r="A80" s="72"/>
      <c r="B80" s="82"/>
      <c r="C80" s="47"/>
      <c r="D80" s="47"/>
      <c r="E80" s="33"/>
      <c r="F80" s="33"/>
      <c r="G80" s="48"/>
      <c r="H80" s="47"/>
      <c r="I80" s="47"/>
      <c r="J80" s="43"/>
      <c r="K80" s="43"/>
    </row>
    <row r="81" spans="1:8" s="66" customFormat="1" ht="15.9" customHeight="1">
      <c r="A81" s="92"/>
      <c r="C81" s="65"/>
      <c r="E81" s="64"/>
      <c r="F81" s="64"/>
    </row>
    <row r="82" spans="1:8" s="66" customFormat="1" ht="21.75" customHeight="1">
      <c r="A82" s="65" t="s">
        <v>174</v>
      </c>
      <c r="D82" s="65" t="s">
        <v>167</v>
      </c>
      <c r="F82" s="64"/>
      <c r="G82" s="363" t="s">
        <v>377</v>
      </c>
      <c r="H82" s="93"/>
    </row>
    <row r="83" spans="1:8" s="66" customFormat="1" ht="18" customHeight="1">
      <c r="A83" s="397" t="s">
        <v>58</v>
      </c>
      <c r="B83" s="397"/>
      <c r="C83" s="65" t="s">
        <v>161</v>
      </c>
      <c r="E83" s="91"/>
      <c r="F83" s="91"/>
      <c r="G83" s="363" t="s">
        <v>57</v>
      </c>
    </row>
    <row r="84" spans="1:8" s="66" customFormat="1" ht="11.25" customHeight="1">
      <c r="E84" s="64"/>
      <c r="F84" s="64"/>
      <c r="G84" s="351"/>
    </row>
  </sheetData>
  <mergeCells count="173">
    <mergeCell ref="H8:I8"/>
    <mergeCell ref="A9:B9"/>
    <mergeCell ref="H9:I9"/>
    <mergeCell ref="C10:D10"/>
    <mergeCell ref="E10:F10"/>
    <mergeCell ref="H10:I10"/>
    <mergeCell ref="A2:I2"/>
    <mergeCell ref="A3:I3"/>
    <mergeCell ref="A4:I4"/>
    <mergeCell ref="A5:I5"/>
    <mergeCell ref="A6:I6"/>
    <mergeCell ref="A7:D7"/>
    <mergeCell ref="E7:F9"/>
    <mergeCell ref="G7:G9"/>
    <mergeCell ref="H7:I7"/>
    <mergeCell ref="A8:B8"/>
    <mergeCell ref="C14:D14"/>
    <mergeCell ref="E14:F14"/>
    <mergeCell ref="H14:I14"/>
    <mergeCell ref="C15:D15"/>
    <mergeCell ref="E15:F15"/>
    <mergeCell ref="H15:I15"/>
    <mergeCell ref="E11:F11"/>
    <mergeCell ref="H11:I11"/>
    <mergeCell ref="C12:D12"/>
    <mergeCell ref="E12:F12"/>
    <mergeCell ref="H12:I12"/>
    <mergeCell ref="C13:D13"/>
    <mergeCell ref="E13:F13"/>
    <mergeCell ref="H13:I13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22:D22"/>
    <mergeCell ref="H22:I22"/>
    <mergeCell ref="C23:D23"/>
    <mergeCell ref="E23:F23"/>
    <mergeCell ref="H23:I23"/>
    <mergeCell ref="C24:D24"/>
    <mergeCell ref="H24:I24"/>
    <mergeCell ref="C20:D20"/>
    <mergeCell ref="E20:F20"/>
    <mergeCell ref="H20:I20"/>
    <mergeCell ref="C21:D21"/>
    <mergeCell ref="E21:F21"/>
    <mergeCell ref="H21:I21"/>
    <mergeCell ref="C27:D27"/>
    <mergeCell ref="H27:I27"/>
    <mergeCell ref="C28:D28"/>
    <mergeCell ref="H28:I28"/>
    <mergeCell ref="C29:D29"/>
    <mergeCell ref="H29:I29"/>
    <mergeCell ref="C25:D25"/>
    <mergeCell ref="H25:I25"/>
    <mergeCell ref="C26:D26"/>
    <mergeCell ref="E26:F26"/>
    <mergeCell ref="H26:I26"/>
    <mergeCell ref="C37:D37"/>
    <mergeCell ref="E37:F37"/>
    <mergeCell ref="H37:I37"/>
    <mergeCell ref="C38:D38"/>
    <mergeCell ref="E38:F38"/>
    <mergeCell ref="H38:I38"/>
    <mergeCell ref="C30:D30"/>
    <mergeCell ref="H30:I30"/>
    <mergeCell ref="C31:D31"/>
    <mergeCell ref="H31:I31"/>
    <mergeCell ref="C33:D33"/>
    <mergeCell ref="H33:I33"/>
    <mergeCell ref="C42:D42"/>
    <mergeCell ref="H42:I42"/>
    <mergeCell ref="C43:D43"/>
    <mergeCell ref="E43:F43"/>
    <mergeCell ref="H43:I43"/>
    <mergeCell ref="C44:D44"/>
    <mergeCell ref="E44:F44"/>
    <mergeCell ref="H44:I44"/>
    <mergeCell ref="C39:D39"/>
    <mergeCell ref="E39:F39"/>
    <mergeCell ref="H39:I39"/>
    <mergeCell ref="C40:D40"/>
    <mergeCell ref="H40:I40"/>
    <mergeCell ref="C41:D41"/>
    <mergeCell ref="H41:I41"/>
    <mergeCell ref="L50:M50"/>
    <mergeCell ref="A45:D45"/>
    <mergeCell ref="E45:F47"/>
    <mergeCell ref="G45:G47"/>
    <mergeCell ref="H45:I45"/>
    <mergeCell ref="A46:B46"/>
    <mergeCell ref="C46:D46"/>
    <mergeCell ref="H46:I46"/>
    <mergeCell ref="A47:B47"/>
    <mergeCell ref="C47:D47"/>
    <mergeCell ref="H47:I47"/>
    <mergeCell ref="C51:D51"/>
    <mergeCell ref="H51:I51"/>
    <mergeCell ref="C53:D53"/>
    <mergeCell ref="H53:I53"/>
    <mergeCell ref="C54:D54"/>
    <mergeCell ref="H54:I54"/>
    <mergeCell ref="H48:I48"/>
    <mergeCell ref="C49:D49"/>
    <mergeCell ref="H49:I49"/>
    <mergeCell ref="C50:D50"/>
    <mergeCell ref="H50:I50"/>
    <mergeCell ref="H52:I52"/>
    <mergeCell ref="C52:D52"/>
    <mergeCell ref="C58:D58"/>
    <mergeCell ref="H58:I58"/>
    <mergeCell ref="C59:D59"/>
    <mergeCell ref="H59:I59"/>
    <mergeCell ref="C60:D60"/>
    <mergeCell ref="H60:I60"/>
    <mergeCell ref="C55:D55"/>
    <mergeCell ref="H55:I55"/>
    <mergeCell ref="C56:D56"/>
    <mergeCell ref="H56:I56"/>
    <mergeCell ref="C57:D57"/>
    <mergeCell ref="H57:I57"/>
    <mergeCell ref="C71:D71"/>
    <mergeCell ref="H71:I71"/>
    <mergeCell ref="C72:D72"/>
    <mergeCell ref="H72:I72"/>
    <mergeCell ref="C61:D61"/>
    <mergeCell ref="H61:I61"/>
    <mergeCell ref="C62:D62"/>
    <mergeCell ref="H62:I62"/>
    <mergeCell ref="C63:D63"/>
    <mergeCell ref="H63:I63"/>
    <mergeCell ref="C68:D68"/>
    <mergeCell ref="H68:I68"/>
    <mergeCell ref="C69:D69"/>
    <mergeCell ref="H69:I69"/>
    <mergeCell ref="C70:D70"/>
    <mergeCell ref="H70:I70"/>
    <mergeCell ref="C64:D64"/>
    <mergeCell ref="H64:I64"/>
    <mergeCell ref="C65:D65"/>
    <mergeCell ref="H65:I65"/>
    <mergeCell ref="C66:D66"/>
    <mergeCell ref="H66:I66"/>
    <mergeCell ref="C67:D67"/>
    <mergeCell ref="H67:I67"/>
    <mergeCell ref="C79:D79"/>
    <mergeCell ref="E79:F79"/>
    <mergeCell ref="H79:I79"/>
    <mergeCell ref="A83:B83"/>
    <mergeCell ref="H73:I73"/>
    <mergeCell ref="C73:D73"/>
    <mergeCell ref="C77:D77"/>
    <mergeCell ref="E77:F77"/>
    <mergeCell ref="H77:I77"/>
    <mergeCell ref="C78:D78"/>
    <mergeCell ref="E78:F78"/>
    <mergeCell ref="H78:I78"/>
    <mergeCell ref="C75:D75"/>
    <mergeCell ref="E75:F75"/>
    <mergeCell ref="H75:I75"/>
    <mergeCell ref="C76:D76"/>
    <mergeCell ref="E76:F76"/>
    <mergeCell ref="H76:I76"/>
    <mergeCell ref="C74:D74"/>
    <mergeCell ref="H74:I74"/>
  </mergeCells>
  <pageMargins left="0.45" right="0" top="0.31" bottom="0.52" header="0.79" footer="0.5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5"/>
  <sheetViews>
    <sheetView topLeftCell="A43" zoomScale="120" zoomScaleNormal="120" workbookViewId="0">
      <selection activeCell="G9" sqref="G9:H9"/>
    </sheetView>
  </sheetViews>
  <sheetFormatPr defaultRowHeight="13.2"/>
  <cols>
    <col min="2" max="2" width="10.6640625" customWidth="1"/>
    <col min="5" max="5" width="17.109375" customWidth="1"/>
    <col min="7" max="7" width="10.33203125" customWidth="1"/>
    <col min="8" max="8" width="7.33203125" customWidth="1"/>
    <col min="10" max="10" width="13" customWidth="1"/>
    <col min="12" max="12" width="14" bestFit="1" customWidth="1"/>
  </cols>
  <sheetData>
    <row r="1" spans="1:12" ht="20.399999999999999">
      <c r="A1" s="477" t="s">
        <v>0</v>
      </c>
      <c r="B1" s="477"/>
      <c r="C1" s="477"/>
      <c r="D1" s="477"/>
      <c r="E1" s="477"/>
      <c r="F1" s="477"/>
      <c r="G1" s="477"/>
      <c r="H1" s="477"/>
      <c r="I1" s="477"/>
      <c r="J1" s="477"/>
    </row>
    <row r="2" spans="1:12" ht="20.399999999999999">
      <c r="A2" s="477" t="s">
        <v>405</v>
      </c>
      <c r="B2" s="477"/>
      <c r="C2" s="477"/>
      <c r="D2" s="477"/>
      <c r="E2" s="477"/>
      <c r="F2" s="477"/>
      <c r="G2" s="477"/>
      <c r="H2" s="477"/>
      <c r="I2" s="477"/>
      <c r="J2" s="477"/>
    </row>
    <row r="3" spans="1:12" ht="20.399999999999999">
      <c r="A3" s="478" t="s">
        <v>413</v>
      </c>
      <c r="B3" s="478"/>
      <c r="C3" s="478"/>
      <c r="D3" s="478"/>
      <c r="E3" s="478"/>
      <c r="F3" s="478"/>
      <c r="G3" s="478"/>
      <c r="H3" s="478"/>
      <c r="I3" s="478"/>
      <c r="J3" s="478"/>
    </row>
    <row r="4" spans="1:12" ht="20.399999999999999">
      <c r="A4" s="479" t="s">
        <v>1</v>
      </c>
      <c r="B4" s="480"/>
      <c r="C4" s="480"/>
      <c r="D4" s="480"/>
      <c r="E4" s="481"/>
      <c r="F4" s="56" t="s">
        <v>2</v>
      </c>
      <c r="G4" s="482" t="s">
        <v>3</v>
      </c>
      <c r="H4" s="483"/>
      <c r="I4" s="482" t="s">
        <v>4</v>
      </c>
      <c r="J4" s="483"/>
    </row>
    <row r="5" spans="1:12" ht="21">
      <c r="A5" s="469" t="s">
        <v>15</v>
      </c>
      <c r="B5" s="463"/>
      <c r="C5" s="463"/>
      <c r="D5" s="463"/>
      <c r="E5" s="464"/>
      <c r="F5" s="94" t="s">
        <v>144</v>
      </c>
      <c r="G5" s="487">
        <v>0</v>
      </c>
      <c r="H5" s="487"/>
      <c r="I5" s="488"/>
      <c r="J5" s="488"/>
    </row>
    <row r="6" spans="1:12" ht="21">
      <c r="A6" s="484" t="s">
        <v>176</v>
      </c>
      <c r="B6" s="485"/>
      <c r="C6" s="485"/>
      <c r="D6" s="485"/>
      <c r="E6" s="486"/>
      <c r="F6" s="94" t="s">
        <v>145</v>
      </c>
      <c r="G6" s="489">
        <v>2376190.42</v>
      </c>
      <c r="H6" s="490"/>
      <c r="I6" s="489"/>
      <c r="J6" s="490"/>
    </row>
    <row r="7" spans="1:12" ht="21">
      <c r="A7" s="484" t="s">
        <v>177</v>
      </c>
      <c r="B7" s="485"/>
      <c r="C7" s="485"/>
      <c r="D7" s="485"/>
      <c r="E7" s="486"/>
      <c r="F7" s="94"/>
      <c r="G7" s="465">
        <v>385420.87</v>
      </c>
      <c r="H7" s="466"/>
      <c r="I7" s="465"/>
      <c r="J7" s="466"/>
    </row>
    <row r="8" spans="1:12" ht="21">
      <c r="A8" s="484" t="s">
        <v>178</v>
      </c>
      <c r="B8" s="485"/>
      <c r="C8" s="485"/>
      <c r="D8" s="485"/>
      <c r="E8" s="486"/>
      <c r="F8" s="94"/>
      <c r="G8" s="465">
        <v>14391950.140000001</v>
      </c>
      <c r="H8" s="466"/>
      <c r="I8" s="465"/>
      <c r="J8" s="466"/>
    </row>
    <row r="9" spans="1:12" ht="21">
      <c r="A9" s="469" t="s">
        <v>179</v>
      </c>
      <c r="B9" s="463"/>
      <c r="C9" s="463"/>
      <c r="D9" s="463"/>
      <c r="E9" s="464"/>
      <c r="F9" s="94" t="s">
        <v>146</v>
      </c>
      <c r="G9" s="465">
        <v>3486443.07</v>
      </c>
      <c r="H9" s="466"/>
      <c r="I9" s="465"/>
      <c r="J9" s="466"/>
    </row>
    <row r="10" spans="1:12" ht="21">
      <c r="A10" s="469" t="s">
        <v>180</v>
      </c>
      <c r="B10" s="463"/>
      <c r="C10" s="463"/>
      <c r="D10" s="463"/>
      <c r="E10" s="464"/>
      <c r="F10" s="94"/>
      <c r="G10" s="465">
        <v>771654.07</v>
      </c>
      <c r="H10" s="466"/>
      <c r="I10" s="465"/>
      <c r="J10" s="466"/>
    </row>
    <row r="11" spans="1:12" ht="21">
      <c r="A11" s="119" t="s">
        <v>185</v>
      </c>
      <c r="B11" s="120"/>
      <c r="C11" s="120"/>
      <c r="D11" s="120"/>
      <c r="E11" s="121"/>
      <c r="F11" s="94"/>
      <c r="G11" s="467">
        <v>14055525.5</v>
      </c>
      <c r="H11" s="468"/>
      <c r="I11" s="116"/>
      <c r="J11" s="117"/>
      <c r="L11" s="112">
        <f>SUM(G6:H11)</f>
        <v>35467184.07</v>
      </c>
    </row>
    <row r="12" spans="1:12" ht="21">
      <c r="A12" s="469" t="s">
        <v>414</v>
      </c>
      <c r="B12" s="463"/>
      <c r="C12" s="463"/>
      <c r="D12" s="463"/>
      <c r="E12" s="464"/>
      <c r="F12" s="94" t="s">
        <v>147</v>
      </c>
      <c r="G12" s="467">
        <f>110760-858.85-1965.12-56.96-8096.33</f>
        <v>99782.739999999991</v>
      </c>
      <c r="H12" s="468"/>
      <c r="I12" s="467"/>
      <c r="J12" s="468"/>
    </row>
    <row r="13" spans="1:12" ht="21">
      <c r="A13" s="470" t="s">
        <v>381</v>
      </c>
      <c r="B13" s="471"/>
      <c r="C13" s="471"/>
      <c r="D13" s="471"/>
      <c r="E13" s="472"/>
      <c r="F13" s="94" t="s">
        <v>148</v>
      </c>
      <c r="G13" s="465">
        <f>108145-4390-6895-2790-1085</f>
        <v>92985</v>
      </c>
      <c r="H13" s="466"/>
      <c r="I13" s="465"/>
      <c r="J13" s="466"/>
    </row>
    <row r="14" spans="1:12" ht="21">
      <c r="A14" s="491" t="s">
        <v>13</v>
      </c>
      <c r="B14" s="491"/>
      <c r="C14" s="491"/>
      <c r="D14" s="491"/>
      <c r="E14" s="491"/>
      <c r="F14" s="94" t="s">
        <v>128</v>
      </c>
      <c r="G14" s="465">
        <f>11400-11400</f>
        <v>0</v>
      </c>
      <c r="H14" s="466"/>
      <c r="I14" s="465"/>
      <c r="J14" s="466"/>
    </row>
    <row r="15" spans="1:12" ht="21">
      <c r="A15" s="491" t="s">
        <v>190</v>
      </c>
      <c r="B15" s="491"/>
      <c r="C15" s="491"/>
      <c r="D15" s="491"/>
      <c r="E15" s="491"/>
      <c r="F15" s="94" t="s">
        <v>169</v>
      </c>
      <c r="G15" s="467">
        <f>105000+1229200-1177400+161800+106800</f>
        <v>425400</v>
      </c>
      <c r="H15" s="468"/>
      <c r="I15" s="123"/>
      <c r="J15" s="124"/>
    </row>
    <row r="16" spans="1:12" ht="21">
      <c r="A16" s="491" t="s">
        <v>154</v>
      </c>
      <c r="B16" s="491"/>
      <c r="C16" s="491"/>
      <c r="D16" s="491"/>
      <c r="E16" s="491"/>
      <c r="F16" s="94"/>
      <c r="G16" s="465">
        <f>113000-16000-21000</f>
        <v>76000</v>
      </c>
      <c r="H16" s="466"/>
      <c r="I16" s="116"/>
      <c r="J16" s="117"/>
    </row>
    <row r="17" spans="1:10" ht="21">
      <c r="A17" s="469" t="s">
        <v>6</v>
      </c>
      <c r="B17" s="463"/>
      <c r="C17" s="463"/>
      <c r="D17" s="463"/>
      <c r="E17" s="464"/>
      <c r="F17" s="94" t="s">
        <v>192</v>
      </c>
      <c r="G17" s="467">
        <v>256310.7</v>
      </c>
      <c r="H17" s="468"/>
      <c r="I17" s="123"/>
      <c r="J17" s="124"/>
    </row>
    <row r="18" spans="1:10" ht="21">
      <c r="A18" s="469" t="s">
        <v>130</v>
      </c>
      <c r="B18" s="463"/>
      <c r="C18" s="463"/>
      <c r="D18" s="463"/>
      <c r="E18" s="464"/>
      <c r="F18" s="94" t="s">
        <v>132</v>
      </c>
      <c r="G18" s="467">
        <v>684240</v>
      </c>
      <c r="H18" s="468"/>
      <c r="I18" s="123"/>
      <c r="J18" s="124"/>
    </row>
    <row r="19" spans="1:10" ht="21">
      <c r="A19" s="469" t="s">
        <v>131</v>
      </c>
      <c r="B19" s="463"/>
      <c r="C19" s="463"/>
      <c r="D19" s="463"/>
      <c r="E19" s="464"/>
      <c r="F19" s="94" t="s">
        <v>133</v>
      </c>
      <c r="G19" s="467">
        <v>1369810</v>
      </c>
      <c r="H19" s="468"/>
      <c r="I19" s="123"/>
      <c r="J19" s="124"/>
    </row>
    <row r="20" spans="1:10" ht="21">
      <c r="A20" s="469" t="s">
        <v>195</v>
      </c>
      <c r="B20" s="463"/>
      <c r="C20" s="463"/>
      <c r="D20" s="463"/>
      <c r="E20" s="464"/>
      <c r="F20" s="94" t="s">
        <v>133</v>
      </c>
      <c r="G20" s="467">
        <v>403200</v>
      </c>
      <c r="H20" s="468"/>
      <c r="I20" s="123"/>
      <c r="J20" s="124"/>
    </row>
    <row r="21" spans="1:10" ht="21">
      <c r="A21" s="469" t="s">
        <v>7</v>
      </c>
      <c r="B21" s="463"/>
      <c r="C21" s="463"/>
      <c r="D21" s="463"/>
      <c r="E21" s="464"/>
      <c r="F21" s="94" t="s">
        <v>134</v>
      </c>
      <c r="G21" s="467">
        <v>87505</v>
      </c>
      <c r="H21" s="468"/>
      <c r="I21" s="123"/>
      <c r="J21" s="124"/>
    </row>
    <row r="22" spans="1:10" ht="21">
      <c r="A22" s="469" t="s">
        <v>8</v>
      </c>
      <c r="B22" s="463"/>
      <c r="C22" s="463"/>
      <c r="D22" s="463"/>
      <c r="E22" s="464"/>
      <c r="F22" s="94" t="s">
        <v>135</v>
      </c>
      <c r="G22" s="467">
        <v>762397</v>
      </c>
      <c r="H22" s="468"/>
      <c r="I22" s="123"/>
      <c r="J22" s="124"/>
    </row>
    <row r="23" spans="1:10" ht="21">
      <c r="A23" s="469" t="s">
        <v>9</v>
      </c>
      <c r="B23" s="463"/>
      <c r="C23" s="463"/>
      <c r="D23" s="463"/>
      <c r="E23" s="464"/>
      <c r="F23" s="94" t="s">
        <v>136</v>
      </c>
      <c r="G23" s="467">
        <v>23890</v>
      </c>
      <c r="H23" s="468"/>
      <c r="I23" s="123"/>
      <c r="J23" s="124"/>
    </row>
    <row r="24" spans="1:10" ht="21">
      <c r="A24" s="469" t="s">
        <v>10</v>
      </c>
      <c r="B24" s="463"/>
      <c r="C24" s="463"/>
      <c r="D24" s="463"/>
      <c r="E24" s="464"/>
      <c r="F24" s="94" t="s">
        <v>137</v>
      </c>
      <c r="G24" s="467">
        <v>267448.95</v>
      </c>
      <c r="H24" s="468"/>
      <c r="I24" s="123"/>
      <c r="J24" s="124"/>
    </row>
    <row r="25" spans="1:10" ht="21">
      <c r="A25" s="469" t="s">
        <v>12</v>
      </c>
      <c r="B25" s="463"/>
      <c r="C25" s="463"/>
      <c r="D25" s="463"/>
      <c r="E25" s="464"/>
      <c r="F25" s="94" t="s">
        <v>138</v>
      </c>
      <c r="G25" s="467">
        <v>49080.1</v>
      </c>
      <c r="H25" s="468"/>
      <c r="I25" s="123"/>
      <c r="J25" s="124"/>
    </row>
    <row r="26" spans="1:10" ht="21">
      <c r="A26" s="469" t="s">
        <v>56</v>
      </c>
      <c r="B26" s="463"/>
      <c r="C26" s="463"/>
      <c r="D26" s="463"/>
      <c r="E26" s="464"/>
      <c r="F26" s="94" t="s">
        <v>193</v>
      </c>
      <c r="G26" s="467">
        <v>84000</v>
      </c>
      <c r="H26" s="468"/>
      <c r="I26" s="123"/>
      <c r="J26" s="124"/>
    </row>
    <row r="27" spans="1:10" ht="21">
      <c r="A27" s="470" t="s">
        <v>191</v>
      </c>
      <c r="B27" s="471"/>
      <c r="C27" s="471"/>
      <c r="D27" s="471"/>
      <c r="E27" s="472"/>
      <c r="F27" s="94" t="s">
        <v>140</v>
      </c>
      <c r="G27" s="467">
        <v>0</v>
      </c>
      <c r="H27" s="468"/>
      <c r="I27" s="123"/>
      <c r="J27" s="124"/>
    </row>
    <row r="28" spans="1:10" ht="21">
      <c r="A28" s="469" t="s">
        <v>11</v>
      </c>
      <c r="B28" s="463"/>
      <c r="C28" s="463"/>
      <c r="D28" s="463"/>
      <c r="E28" s="464"/>
      <c r="F28" s="94" t="s">
        <v>194</v>
      </c>
      <c r="G28" s="467">
        <v>1316000</v>
      </c>
      <c r="H28" s="468"/>
      <c r="I28" s="123"/>
      <c r="J28" s="124"/>
    </row>
    <row r="29" spans="1:10" ht="21">
      <c r="A29" s="469" t="s">
        <v>76</v>
      </c>
      <c r="B29" s="463"/>
      <c r="C29" s="463"/>
      <c r="D29" s="463"/>
      <c r="E29" s="464"/>
      <c r="F29" s="94"/>
      <c r="G29" s="467">
        <v>2249000</v>
      </c>
      <c r="H29" s="468"/>
      <c r="I29" s="123"/>
      <c r="J29" s="124"/>
    </row>
    <row r="30" spans="1:10" ht="21">
      <c r="A30" s="469" t="s">
        <v>407</v>
      </c>
      <c r="B30" s="463"/>
      <c r="C30" s="463"/>
      <c r="D30" s="463"/>
      <c r="E30" s="464"/>
      <c r="F30" s="94"/>
      <c r="G30" s="382"/>
      <c r="H30" s="383"/>
      <c r="I30" s="467">
        <v>2000</v>
      </c>
      <c r="J30" s="468"/>
    </row>
    <row r="31" spans="1:10" ht="21">
      <c r="A31" s="469" t="s">
        <v>14</v>
      </c>
      <c r="B31" s="463"/>
      <c r="C31" s="463"/>
      <c r="D31" s="463"/>
      <c r="E31" s="464"/>
      <c r="F31" s="94" t="s">
        <v>143</v>
      </c>
      <c r="G31" s="465"/>
      <c r="H31" s="466"/>
      <c r="I31" s="465">
        <f>12015235.92+300+130065.07+450-568806</f>
        <v>11577244.99</v>
      </c>
      <c r="J31" s="466"/>
    </row>
    <row r="32" spans="1:10" ht="21">
      <c r="A32" s="469" t="s">
        <v>16</v>
      </c>
      <c r="B32" s="463"/>
      <c r="C32" s="463"/>
      <c r="D32" s="463"/>
      <c r="E32" s="464"/>
      <c r="F32" s="94" t="s">
        <v>149</v>
      </c>
      <c r="G32" s="465"/>
      <c r="H32" s="466"/>
      <c r="I32" s="465">
        <f>8760466.84</f>
        <v>8760466.8399999999</v>
      </c>
      <c r="J32" s="466"/>
    </row>
    <row r="33" spans="1:12" ht="21">
      <c r="A33" s="378" t="s">
        <v>391</v>
      </c>
      <c r="B33" s="114"/>
      <c r="C33" s="114"/>
      <c r="D33" s="114"/>
      <c r="E33" s="115"/>
      <c r="F33" s="94" t="s">
        <v>142</v>
      </c>
      <c r="G33" s="467"/>
      <c r="H33" s="468"/>
      <c r="I33" s="467">
        <v>5</v>
      </c>
      <c r="J33" s="468"/>
    </row>
    <row r="34" spans="1:12" ht="21">
      <c r="A34" s="378" t="s">
        <v>402</v>
      </c>
      <c r="B34" s="114"/>
      <c r="C34" s="114"/>
      <c r="D34" s="114"/>
      <c r="E34" s="115"/>
      <c r="F34" s="94" t="s">
        <v>404</v>
      </c>
      <c r="G34" s="467"/>
      <c r="H34" s="468"/>
      <c r="I34" s="467">
        <v>980000</v>
      </c>
      <c r="J34" s="468"/>
    </row>
    <row r="35" spans="1:12" ht="21">
      <c r="A35" s="469" t="s">
        <v>380</v>
      </c>
      <c r="B35" s="463"/>
      <c r="C35" s="463"/>
      <c r="D35" s="463"/>
      <c r="E35" s="464"/>
      <c r="F35" s="94"/>
      <c r="G35" s="465"/>
      <c r="H35" s="466"/>
      <c r="I35" s="465">
        <v>847654.07</v>
      </c>
      <c r="J35" s="466"/>
    </row>
    <row r="36" spans="1:12" ht="21">
      <c r="A36" s="469" t="s">
        <v>284</v>
      </c>
      <c r="B36" s="463"/>
      <c r="C36" s="463"/>
      <c r="D36" s="463"/>
      <c r="E36" s="464"/>
      <c r="F36" s="94" t="s">
        <v>196</v>
      </c>
      <c r="G36" s="123"/>
      <c r="H36" s="124"/>
      <c r="I36" s="467">
        <f>1245446.26+1365525.15+16179055.76+2407562.11</f>
        <v>21197589.280000001</v>
      </c>
      <c r="J36" s="468"/>
    </row>
    <row r="37" spans="1:12" ht="21">
      <c r="A37" s="469" t="s">
        <v>17</v>
      </c>
      <c r="B37" s="463"/>
      <c r="C37" s="463" t="s">
        <v>18</v>
      </c>
      <c r="D37" s="463"/>
      <c r="E37" s="464"/>
      <c r="F37" s="94" t="s">
        <v>150</v>
      </c>
      <c r="G37" s="465"/>
      <c r="H37" s="466"/>
      <c r="I37" s="465">
        <v>1865.48</v>
      </c>
      <c r="J37" s="466"/>
    </row>
    <row r="38" spans="1:12" ht="21">
      <c r="A38" s="469"/>
      <c r="B38" s="463"/>
      <c r="C38" s="463" t="s">
        <v>19</v>
      </c>
      <c r="D38" s="463"/>
      <c r="E38" s="464"/>
      <c r="F38" s="94" t="s">
        <v>151</v>
      </c>
      <c r="G38" s="465"/>
      <c r="H38" s="466"/>
      <c r="I38" s="465">
        <v>332590</v>
      </c>
      <c r="J38" s="466"/>
    </row>
    <row r="39" spans="1:12" ht="21">
      <c r="A39" s="469"/>
      <c r="B39" s="463"/>
      <c r="C39" s="463" t="s">
        <v>20</v>
      </c>
      <c r="D39" s="463"/>
      <c r="E39" s="464"/>
      <c r="F39" s="94" t="s">
        <v>153</v>
      </c>
      <c r="G39" s="465"/>
      <c r="H39" s="466"/>
      <c r="I39" s="473">
        <v>1027.8</v>
      </c>
      <c r="J39" s="474"/>
    </row>
    <row r="40" spans="1:12" ht="21">
      <c r="A40" s="113"/>
      <c r="B40" s="114"/>
      <c r="C40" s="463" t="s">
        <v>21</v>
      </c>
      <c r="D40" s="463"/>
      <c r="E40" s="464"/>
      <c r="F40" s="94" t="s">
        <v>152</v>
      </c>
      <c r="G40" s="465"/>
      <c r="H40" s="466"/>
      <c r="I40" s="465">
        <v>13790.1</v>
      </c>
      <c r="J40" s="466"/>
    </row>
    <row r="41" spans="1:12" ht="21.6" thickBot="1">
      <c r="A41" s="95"/>
      <c r="B41" s="95"/>
      <c r="C41" s="95"/>
      <c r="D41" s="95"/>
      <c r="E41" s="95"/>
      <c r="F41" s="96"/>
      <c r="G41" s="475">
        <f>SUM(G5:H40)</f>
        <v>43714233.56000001</v>
      </c>
      <c r="H41" s="476"/>
      <c r="I41" s="475">
        <f>SUM(I30:J40)</f>
        <v>43714233.559999995</v>
      </c>
      <c r="J41" s="476"/>
      <c r="L41" s="112">
        <f>G41-I41</f>
        <v>0</v>
      </c>
    </row>
    <row r="42" spans="1:12" ht="26.25" customHeight="1" thickTop="1">
      <c r="A42" s="66"/>
      <c r="B42" s="66"/>
      <c r="C42" s="66"/>
      <c r="D42" s="66"/>
      <c r="E42" s="66"/>
      <c r="F42" s="66"/>
      <c r="G42" s="66"/>
      <c r="H42" s="66"/>
      <c r="I42" s="66"/>
      <c r="J42" s="66"/>
    </row>
    <row r="43" spans="1:12" ht="21">
      <c r="A43" s="65" t="s">
        <v>170</v>
      </c>
      <c r="B43" s="66"/>
      <c r="C43" s="66"/>
      <c r="D43" s="65" t="s">
        <v>168</v>
      </c>
      <c r="E43" s="66"/>
      <c r="F43" s="118"/>
      <c r="G43" s="66"/>
      <c r="H43" s="93"/>
      <c r="I43" s="364" t="s">
        <v>377</v>
      </c>
      <c r="J43" s="66"/>
    </row>
    <row r="44" spans="1:12" ht="21">
      <c r="A44" s="397" t="s">
        <v>389</v>
      </c>
      <c r="B44" s="397"/>
      <c r="C44" s="65"/>
      <c r="D44" s="65" t="s">
        <v>160</v>
      </c>
      <c r="E44" s="91"/>
      <c r="F44" s="91"/>
      <c r="G44" s="66"/>
      <c r="H44" s="66"/>
      <c r="I44" s="364" t="s">
        <v>57</v>
      </c>
      <c r="J44" s="66"/>
    </row>
    <row r="45" spans="1:12" ht="21">
      <c r="A45" s="57"/>
      <c r="B45" s="57"/>
      <c r="C45" s="57"/>
      <c r="D45" s="57"/>
      <c r="E45" s="57"/>
      <c r="F45" s="57"/>
      <c r="G45" s="57"/>
      <c r="H45" s="57"/>
      <c r="I45" s="351"/>
      <c r="J45" s="57"/>
    </row>
  </sheetData>
  <mergeCells count="99">
    <mergeCell ref="A16:E16"/>
    <mergeCell ref="G16:H16"/>
    <mergeCell ref="A15:E15"/>
    <mergeCell ref="A10:E10"/>
    <mergeCell ref="G10:H10"/>
    <mergeCell ref="I10:J10"/>
    <mergeCell ref="A14:E14"/>
    <mergeCell ref="G14:H14"/>
    <mergeCell ref="I14:J14"/>
    <mergeCell ref="I12:J12"/>
    <mergeCell ref="I13:J13"/>
    <mergeCell ref="I5:J5"/>
    <mergeCell ref="A6:E6"/>
    <mergeCell ref="G6:H6"/>
    <mergeCell ref="I6:J6"/>
    <mergeCell ref="A9:E9"/>
    <mergeCell ref="G9:H9"/>
    <mergeCell ref="I9:J9"/>
    <mergeCell ref="A30:E30"/>
    <mergeCell ref="A1:J1"/>
    <mergeCell ref="A2:J2"/>
    <mergeCell ref="A3:J3"/>
    <mergeCell ref="A4:E4"/>
    <mergeCell ref="G4:H4"/>
    <mergeCell ref="I4:J4"/>
    <mergeCell ref="A8:E8"/>
    <mergeCell ref="G8:H8"/>
    <mergeCell ref="I8:J8"/>
    <mergeCell ref="I30:J30"/>
    <mergeCell ref="A7:E7"/>
    <mergeCell ref="G7:H7"/>
    <mergeCell ref="I7:J7"/>
    <mergeCell ref="A5:E5"/>
    <mergeCell ref="G5:H5"/>
    <mergeCell ref="G34:H34"/>
    <mergeCell ref="I34:J34"/>
    <mergeCell ref="G15:H15"/>
    <mergeCell ref="G11:H11"/>
    <mergeCell ref="A12:E12"/>
    <mergeCell ref="G12:H12"/>
    <mergeCell ref="A13:E13"/>
    <mergeCell ref="G13:H13"/>
    <mergeCell ref="A32:E32"/>
    <mergeCell ref="G32:H32"/>
    <mergeCell ref="G20:H20"/>
    <mergeCell ref="G25:H25"/>
    <mergeCell ref="G26:H26"/>
    <mergeCell ref="G27:H27"/>
    <mergeCell ref="G28:H28"/>
    <mergeCell ref="G29:H29"/>
    <mergeCell ref="I32:J32"/>
    <mergeCell ref="A31:E31"/>
    <mergeCell ref="G31:H31"/>
    <mergeCell ref="I31:J31"/>
    <mergeCell ref="G33:H33"/>
    <mergeCell ref="I33:J33"/>
    <mergeCell ref="G41:H41"/>
    <mergeCell ref="I41:J41"/>
    <mergeCell ref="A35:E35"/>
    <mergeCell ref="G35:H35"/>
    <mergeCell ref="I35:J35"/>
    <mergeCell ref="A37:B37"/>
    <mergeCell ref="C37:E37"/>
    <mergeCell ref="G37:H37"/>
    <mergeCell ref="I37:J37"/>
    <mergeCell ref="A36:E36"/>
    <mergeCell ref="I36:J36"/>
    <mergeCell ref="A38:B38"/>
    <mergeCell ref="C38:E38"/>
    <mergeCell ref="G38:H38"/>
    <mergeCell ref="I38:J38"/>
    <mergeCell ref="A39:B39"/>
    <mergeCell ref="C39:E39"/>
    <mergeCell ref="G39:H39"/>
    <mergeCell ref="I39:J39"/>
    <mergeCell ref="A26:E26"/>
    <mergeCell ref="A27:E27"/>
    <mergeCell ref="A28:E28"/>
    <mergeCell ref="A29:E29"/>
    <mergeCell ref="G21:H21"/>
    <mergeCell ref="G22:H22"/>
    <mergeCell ref="G23:H23"/>
    <mergeCell ref="G24:H24"/>
    <mergeCell ref="A44:B44"/>
    <mergeCell ref="C40:E40"/>
    <mergeCell ref="G40:H40"/>
    <mergeCell ref="I40:J40"/>
    <mergeCell ref="G17:H17"/>
    <mergeCell ref="G18:H18"/>
    <mergeCell ref="A17:E17"/>
    <mergeCell ref="A18:E18"/>
    <mergeCell ref="A19:E19"/>
    <mergeCell ref="G19:H19"/>
    <mergeCell ref="A21:E21"/>
    <mergeCell ref="A22:E22"/>
    <mergeCell ref="A23:E23"/>
    <mergeCell ref="A24:E24"/>
    <mergeCell ref="A20:E20"/>
    <mergeCell ref="A25:E25"/>
  </mergeCells>
  <pageMargins left="0.6692913385826772" right="0.70866141732283472" top="0.15748031496062992" bottom="0.15748031496062992" header="0.19685039370078741" footer="0.15748031496062992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topLeftCell="A19" workbookViewId="0">
      <selection activeCell="A25" sqref="A25"/>
    </sheetView>
  </sheetViews>
  <sheetFormatPr defaultColWidth="9.109375" defaultRowHeight="23.4"/>
  <cols>
    <col min="1" max="1" width="25.44140625" style="99" customWidth="1"/>
    <col min="2" max="2" width="8.88671875" style="99" bestFit="1" customWidth="1"/>
    <col min="3" max="3" width="13.6640625" style="99" customWidth="1"/>
    <col min="4" max="4" width="12.6640625" style="99" customWidth="1"/>
    <col min="5" max="5" width="12.6640625" style="99" bestFit="1" customWidth="1"/>
    <col min="6" max="6" width="14.5546875" style="99" customWidth="1"/>
    <col min="7" max="16384" width="9.109375" style="99"/>
  </cols>
  <sheetData>
    <row r="1" spans="1:6">
      <c r="A1" s="492" t="s">
        <v>171</v>
      </c>
      <c r="B1" s="492"/>
      <c r="C1" s="492"/>
      <c r="D1" s="492"/>
      <c r="E1" s="492"/>
      <c r="F1" s="492"/>
    </row>
    <row r="2" spans="1:6">
      <c r="A2" s="492" t="s">
        <v>412</v>
      </c>
      <c r="B2" s="492"/>
      <c r="C2" s="492"/>
      <c r="D2" s="492"/>
      <c r="E2" s="492"/>
      <c r="F2" s="492"/>
    </row>
    <row r="3" spans="1:6">
      <c r="A3" s="108" t="s">
        <v>46</v>
      </c>
      <c r="B3" s="108" t="s">
        <v>2</v>
      </c>
      <c r="C3" s="108" t="s">
        <v>55</v>
      </c>
      <c r="D3" s="108" t="s">
        <v>47</v>
      </c>
      <c r="E3" s="108" t="s">
        <v>48</v>
      </c>
      <c r="F3" s="108" t="s">
        <v>49</v>
      </c>
    </row>
    <row r="4" spans="1:6">
      <c r="A4" s="102" t="s">
        <v>50</v>
      </c>
      <c r="B4" s="103">
        <v>230102</v>
      </c>
      <c r="C4" s="104">
        <v>5905.06</v>
      </c>
      <c r="D4" s="104">
        <v>1865.48</v>
      </c>
      <c r="E4" s="104">
        <v>5905.06</v>
      </c>
      <c r="F4" s="104">
        <f t="shared" ref="F4:F9" si="0">C4+D4-E4</f>
        <v>1865.4800000000005</v>
      </c>
    </row>
    <row r="5" spans="1:6">
      <c r="A5" s="102" t="s">
        <v>51</v>
      </c>
      <c r="B5" s="103">
        <v>230108</v>
      </c>
      <c r="C5" s="104">
        <v>332590</v>
      </c>
      <c r="D5" s="104">
        <v>0</v>
      </c>
      <c r="E5" s="104">
        <v>0</v>
      </c>
      <c r="F5" s="104">
        <f t="shared" si="0"/>
        <v>332590</v>
      </c>
    </row>
    <row r="6" spans="1:6">
      <c r="A6" s="102" t="s">
        <v>52</v>
      </c>
      <c r="B6" s="103">
        <v>230105</v>
      </c>
      <c r="C6" s="104">
        <v>10463.950000000001</v>
      </c>
      <c r="D6" s="104">
        <v>1027.8</v>
      </c>
      <c r="E6" s="104">
        <v>10463.950000000001</v>
      </c>
      <c r="F6" s="104">
        <f t="shared" si="0"/>
        <v>1027.7999999999993</v>
      </c>
    </row>
    <row r="7" spans="1:6">
      <c r="A7" s="102" t="s">
        <v>172</v>
      </c>
      <c r="B7" s="103">
        <v>230106</v>
      </c>
      <c r="C7" s="104">
        <v>12556.74</v>
      </c>
      <c r="D7" s="104">
        <v>1233.3599999999999</v>
      </c>
      <c r="E7" s="104">
        <v>0</v>
      </c>
      <c r="F7" s="104">
        <f t="shared" si="0"/>
        <v>13790.1</v>
      </c>
    </row>
    <row r="8" spans="1:6">
      <c r="A8" s="102" t="s">
        <v>53</v>
      </c>
      <c r="B8" s="103" t="s">
        <v>5</v>
      </c>
      <c r="C8" s="104">
        <v>847654.07</v>
      </c>
      <c r="D8" s="104">
        <v>0</v>
      </c>
      <c r="E8" s="104">
        <v>0</v>
      </c>
      <c r="F8" s="104">
        <f t="shared" si="0"/>
        <v>847654.07</v>
      </c>
    </row>
    <row r="9" spans="1:6">
      <c r="A9" s="102" t="s">
        <v>393</v>
      </c>
      <c r="B9" s="102"/>
      <c r="C9" s="104"/>
      <c r="D9" s="104"/>
      <c r="E9" s="104"/>
      <c r="F9" s="104">
        <f t="shared" si="0"/>
        <v>0</v>
      </c>
    </row>
    <row r="10" spans="1:6">
      <c r="A10" s="102" t="s">
        <v>394</v>
      </c>
      <c r="B10" s="102"/>
      <c r="C10" s="104"/>
      <c r="D10" s="102"/>
      <c r="E10" s="102"/>
      <c r="F10" s="102"/>
    </row>
    <row r="11" spans="1:6">
      <c r="A11" s="102"/>
      <c r="B11" s="102"/>
      <c r="C11" s="104"/>
      <c r="D11" s="102"/>
      <c r="E11" s="102"/>
      <c r="F11" s="102"/>
    </row>
    <row r="12" spans="1:6" ht="24" thickBot="1">
      <c r="A12" s="105" t="s">
        <v>54</v>
      </c>
      <c r="B12" s="106"/>
      <c r="C12" s="107">
        <f>SUM(C4:C11)</f>
        <v>1209169.8199999998</v>
      </c>
      <c r="D12" s="107">
        <f>SUM(D4:D11)</f>
        <v>4126.6399999999994</v>
      </c>
      <c r="E12" s="107">
        <f>SUM(E4:E11)</f>
        <v>16369.010000000002</v>
      </c>
      <c r="F12" s="107">
        <f>SUM(F4:F11)</f>
        <v>1196927.45</v>
      </c>
    </row>
    <row r="13" spans="1:6" ht="24" thickTop="1"/>
    <row r="15" spans="1:6">
      <c r="A15" s="492" t="s">
        <v>76</v>
      </c>
      <c r="B15" s="492"/>
      <c r="C15" s="492"/>
      <c r="D15" s="492"/>
      <c r="E15" s="492"/>
      <c r="F15" s="492"/>
    </row>
    <row r="16" spans="1:6">
      <c r="A16" s="492" t="s">
        <v>412</v>
      </c>
      <c r="B16" s="492"/>
      <c r="C16" s="492"/>
      <c r="D16" s="492"/>
      <c r="E16" s="492"/>
      <c r="F16" s="492"/>
    </row>
    <row r="17" spans="1:6">
      <c r="A17" s="108" t="s">
        <v>46</v>
      </c>
      <c r="B17" s="108" t="s">
        <v>2</v>
      </c>
      <c r="C17" s="108" t="s">
        <v>55</v>
      </c>
      <c r="D17" s="108" t="s">
        <v>383</v>
      </c>
      <c r="E17" s="108" t="s">
        <v>67</v>
      </c>
      <c r="F17" s="108" t="s">
        <v>49</v>
      </c>
    </row>
    <row r="18" spans="1:6">
      <c r="A18" s="369" t="s">
        <v>280</v>
      </c>
      <c r="B18" s="103"/>
      <c r="C18" s="104">
        <v>0</v>
      </c>
      <c r="D18" s="104">
        <v>3052200</v>
      </c>
      <c r="E18" s="104">
        <f>1526100+502900</f>
        <v>2029000</v>
      </c>
      <c r="F18" s="104">
        <f t="shared" ref="F18:F19" si="1">C18+D18-E18</f>
        <v>1023200</v>
      </c>
    </row>
    <row r="19" spans="1:6">
      <c r="A19" s="369" t="s">
        <v>281</v>
      </c>
      <c r="B19" s="103"/>
      <c r="C19" s="104">
        <v>0</v>
      </c>
      <c r="D19" s="104">
        <v>330000</v>
      </c>
      <c r="E19" s="104">
        <f>165000+55000</f>
        <v>220000</v>
      </c>
      <c r="F19" s="104">
        <f t="shared" si="1"/>
        <v>110000</v>
      </c>
    </row>
    <row r="20" spans="1:6">
      <c r="A20" s="369" t="s">
        <v>282</v>
      </c>
      <c r="B20" s="103"/>
      <c r="C20" s="104">
        <v>0</v>
      </c>
      <c r="D20" s="104"/>
      <c r="E20" s="104"/>
      <c r="F20" s="104"/>
    </row>
    <row r="21" spans="1:6">
      <c r="A21" s="369" t="s">
        <v>372</v>
      </c>
      <c r="B21" s="103"/>
      <c r="C21" s="104">
        <v>0</v>
      </c>
      <c r="D21" s="104"/>
      <c r="E21" s="104"/>
      <c r="F21" s="104"/>
    </row>
    <row r="22" spans="1:6">
      <c r="A22" s="369" t="s">
        <v>373</v>
      </c>
      <c r="B22" s="103"/>
      <c r="C22" s="104">
        <v>0</v>
      </c>
      <c r="D22" s="104"/>
      <c r="E22" s="104"/>
      <c r="F22" s="104"/>
    </row>
    <row r="23" spans="1:6">
      <c r="A23" s="369" t="s">
        <v>374</v>
      </c>
      <c r="B23" s="102"/>
      <c r="C23" s="104">
        <v>0</v>
      </c>
      <c r="D23" s="104"/>
      <c r="E23" s="104"/>
      <c r="F23" s="104"/>
    </row>
    <row r="24" spans="1:6">
      <c r="A24" s="369" t="s">
        <v>375</v>
      </c>
      <c r="B24" s="102"/>
      <c r="C24" s="104">
        <v>0</v>
      </c>
      <c r="D24" s="104"/>
      <c r="E24" s="104"/>
      <c r="F24" s="104"/>
    </row>
    <row r="25" spans="1:6">
      <c r="A25" s="369" t="s">
        <v>376</v>
      </c>
      <c r="B25" s="102"/>
      <c r="C25" s="104">
        <v>0</v>
      </c>
      <c r="D25" s="104"/>
      <c r="E25" s="104"/>
      <c r="F25" s="104"/>
    </row>
    <row r="26" spans="1:6">
      <c r="A26" s="369"/>
      <c r="B26" s="102"/>
      <c r="C26" s="104"/>
      <c r="D26" s="104"/>
      <c r="E26" s="104"/>
      <c r="F26" s="104"/>
    </row>
    <row r="27" spans="1:6">
      <c r="A27" s="369"/>
      <c r="B27" s="102"/>
      <c r="C27" s="104"/>
      <c r="D27" s="104"/>
      <c r="E27" s="104"/>
      <c r="F27" s="104"/>
    </row>
    <row r="28" spans="1:6">
      <c r="A28" s="369"/>
      <c r="B28" s="102"/>
      <c r="C28" s="104"/>
      <c r="D28" s="104"/>
      <c r="E28" s="104"/>
      <c r="F28" s="104"/>
    </row>
    <row r="29" spans="1:6">
      <c r="A29" s="369"/>
      <c r="B29" s="102"/>
      <c r="C29" s="104"/>
      <c r="D29" s="104"/>
      <c r="E29" s="104"/>
      <c r="F29" s="104"/>
    </row>
    <row r="30" spans="1:6">
      <c r="A30" s="369"/>
      <c r="B30" s="102"/>
      <c r="C30" s="104"/>
      <c r="D30" s="104"/>
      <c r="E30" s="104"/>
      <c r="F30" s="104"/>
    </row>
    <row r="31" spans="1:6" ht="24" thickBot="1">
      <c r="A31" s="105" t="s">
        <v>54</v>
      </c>
      <c r="B31" s="106"/>
      <c r="C31" s="107">
        <v>0</v>
      </c>
      <c r="D31" s="107">
        <f>SUM(D18:D30)</f>
        <v>3382200</v>
      </c>
      <c r="E31" s="107">
        <f>SUM(E18:E30)</f>
        <v>2249000</v>
      </c>
      <c r="F31" s="107">
        <f>SUM(F18:F30)</f>
        <v>1133200</v>
      </c>
    </row>
    <row r="32" spans="1:6" ht="24" thickTop="1"/>
  </sheetData>
  <mergeCells count="4">
    <mergeCell ref="A1:F1"/>
    <mergeCell ref="A2:F2"/>
    <mergeCell ref="A15:F15"/>
    <mergeCell ref="A16:F16"/>
  </mergeCells>
  <pageMargins left="0.75" right="0.75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80"/>
  <sheetViews>
    <sheetView topLeftCell="A67" workbookViewId="0">
      <selection activeCell="B39" sqref="B39"/>
    </sheetView>
  </sheetViews>
  <sheetFormatPr defaultColWidth="9.109375" defaultRowHeight="21"/>
  <cols>
    <col min="1" max="1" width="9.109375" style="169"/>
    <col min="2" max="2" width="32" style="169" customWidth="1"/>
    <col min="3" max="4" width="14.44140625" style="169" bestFit="1" customWidth="1"/>
    <col min="5" max="5" width="9.109375" style="169"/>
    <col min="6" max="6" width="14.44140625" style="169" bestFit="1" customWidth="1"/>
    <col min="7" max="7" width="9.109375" style="169"/>
    <col min="8" max="8" width="11" style="169" bestFit="1" customWidth="1"/>
    <col min="9" max="16384" width="9.109375" style="169"/>
  </cols>
  <sheetData>
    <row r="1" spans="1:8" ht="22.8">
      <c r="A1" s="493" t="s">
        <v>290</v>
      </c>
      <c r="B1" s="493"/>
      <c r="C1" s="493"/>
      <c r="D1" s="493"/>
      <c r="E1" s="493"/>
      <c r="F1" s="493"/>
    </row>
    <row r="2" spans="1:8" ht="22.8">
      <c r="A2" s="493" t="s">
        <v>241</v>
      </c>
      <c r="B2" s="493"/>
      <c r="C2" s="493"/>
      <c r="D2" s="493"/>
      <c r="E2" s="493"/>
      <c r="F2" s="493"/>
    </row>
    <row r="3" spans="1:8" ht="22.8">
      <c r="A3" s="493" t="s">
        <v>416</v>
      </c>
      <c r="B3" s="493"/>
      <c r="C3" s="493"/>
      <c r="D3" s="493"/>
      <c r="E3" s="493"/>
      <c r="F3" s="493"/>
    </row>
    <row r="4" spans="1:8" ht="22.8">
      <c r="A4" s="170" t="s">
        <v>242</v>
      </c>
      <c r="B4" s="170"/>
      <c r="C4" s="171"/>
      <c r="D4" s="171"/>
      <c r="E4" s="171"/>
      <c r="F4" s="172"/>
    </row>
    <row r="5" spans="1:8">
      <c r="A5" s="494" t="s">
        <v>71</v>
      </c>
      <c r="B5" s="495"/>
      <c r="C5" s="498" t="s">
        <v>69</v>
      </c>
      <c r="D5" s="498" t="s">
        <v>243</v>
      </c>
      <c r="E5" s="173" t="s">
        <v>244</v>
      </c>
      <c r="F5" s="173" t="s">
        <v>245</v>
      </c>
    </row>
    <row r="6" spans="1:8">
      <c r="A6" s="496"/>
      <c r="B6" s="497"/>
      <c r="C6" s="499"/>
      <c r="D6" s="499"/>
      <c r="E6" s="174" t="s">
        <v>246</v>
      </c>
      <c r="F6" s="174" t="s">
        <v>247</v>
      </c>
    </row>
    <row r="7" spans="1:8" s="179" customFormat="1" ht="20.399999999999999">
      <c r="A7" s="175" t="s">
        <v>248</v>
      </c>
      <c r="B7" s="176"/>
      <c r="C7" s="177">
        <f>C8+C12+C23+C26+C29+C33</f>
        <v>1108200</v>
      </c>
      <c r="D7" s="177">
        <f>D8+D12+D23+D26+D29+D33</f>
        <v>293390.66000000003</v>
      </c>
      <c r="E7" s="178" t="s">
        <v>5</v>
      </c>
      <c r="F7" s="177">
        <f>C7-D7</f>
        <v>814809.34</v>
      </c>
    </row>
    <row r="8" spans="1:8">
      <c r="A8" s="180" t="s">
        <v>126</v>
      </c>
      <c r="B8" s="181"/>
      <c r="C8" s="182">
        <f>SUM(C9:C11)</f>
        <v>217000</v>
      </c>
      <c r="D8" s="182">
        <f>D9+D10+D11</f>
        <v>29036.78</v>
      </c>
      <c r="E8" s="183" t="s">
        <v>5</v>
      </c>
      <c r="F8" s="184">
        <f t="shared" ref="F8:F55" si="0">C8-D8</f>
        <v>187963.22</v>
      </c>
      <c r="H8" s="185"/>
    </row>
    <row r="9" spans="1:8">
      <c r="A9" s="186"/>
      <c r="B9" s="187" t="s">
        <v>249</v>
      </c>
      <c r="C9" s="188">
        <v>42000</v>
      </c>
      <c r="D9" s="188">
        <v>0</v>
      </c>
      <c r="E9" s="189" t="s">
        <v>5</v>
      </c>
      <c r="F9" s="190">
        <f t="shared" si="0"/>
        <v>42000</v>
      </c>
    </row>
    <row r="10" spans="1:8">
      <c r="A10" s="186"/>
      <c r="B10" s="187" t="s">
        <v>250</v>
      </c>
      <c r="C10" s="188">
        <v>170000</v>
      </c>
      <c r="D10" s="188">
        <f>2274.84+2320.23+71.2+24370.51</f>
        <v>29036.78</v>
      </c>
      <c r="E10" s="189" t="s">
        <v>5</v>
      </c>
      <c r="F10" s="190">
        <f t="shared" si="0"/>
        <v>140963.22</v>
      </c>
    </row>
    <row r="11" spans="1:8">
      <c r="A11" s="186"/>
      <c r="B11" s="187" t="s">
        <v>251</v>
      </c>
      <c r="C11" s="188">
        <v>5000</v>
      </c>
      <c r="D11" s="188">
        <v>0</v>
      </c>
      <c r="E11" s="191" t="s">
        <v>5</v>
      </c>
      <c r="F11" s="190">
        <f t="shared" si="0"/>
        <v>5000</v>
      </c>
    </row>
    <row r="12" spans="1:8">
      <c r="A12" s="180" t="s">
        <v>125</v>
      </c>
      <c r="B12" s="187"/>
      <c r="C12" s="182">
        <f>SUM(C13:C22)</f>
        <v>51200</v>
      </c>
      <c r="D12" s="182">
        <f>SUM(D13:D21)</f>
        <v>1266</v>
      </c>
      <c r="E12" s="183" t="s">
        <v>5</v>
      </c>
      <c r="F12" s="184">
        <f t="shared" si="0"/>
        <v>49934</v>
      </c>
    </row>
    <row r="13" spans="1:8">
      <c r="A13" s="186"/>
      <c r="B13" s="187" t="s">
        <v>252</v>
      </c>
      <c r="C13" s="188">
        <v>0</v>
      </c>
      <c r="D13" s="192">
        <v>0</v>
      </c>
      <c r="E13" s="189" t="s">
        <v>5</v>
      </c>
      <c r="F13" s="190">
        <f t="shared" si="0"/>
        <v>0</v>
      </c>
    </row>
    <row r="14" spans="1:8">
      <c r="A14" s="186"/>
      <c r="B14" s="187" t="s">
        <v>253</v>
      </c>
      <c r="C14" s="188">
        <v>200</v>
      </c>
      <c r="D14" s="192">
        <f>120+100+50</f>
        <v>270</v>
      </c>
      <c r="E14" s="189" t="s">
        <v>5</v>
      </c>
      <c r="F14" s="190">
        <f t="shared" si="0"/>
        <v>-70</v>
      </c>
    </row>
    <row r="15" spans="1:8">
      <c r="A15" s="186"/>
      <c r="B15" s="187" t="s">
        <v>254</v>
      </c>
      <c r="C15" s="188">
        <v>0</v>
      </c>
      <c r="D15" s="192">
        <v>0</v>
      </c>
      <c r="E15" s="189" t="s">
        <v>5</v>
      </c>
      <c r="F15" s="190">
        <f t="shared" si="0"/>
        <v>0</v>
      </c>
    </row>
    <row r="16" spans="1:8">
      <c r="A16" s="186"/>
      <c r="B16" s="187" t="s">
        <v>255</v>
      </c>
      <c r="C16" s="188">
        <v>1000</v>
      </c>
      <c r="D16" s="192">
        <v>0</v>
      </c>
      <c r="E16" s="189" t="s">
        <v>5</v>
      </c>
      <c r="F16" s="190">
        <f t="shared" si="0"/>
        <v>1000</v>
      </c>
    </row>
    <row r="17" spans="1:6">
      <c r="A17" s="186"/>
      <c r="B17" s="193" t="s">
        <v>256</v>
      </c>
      <c r="C17" s="188">
        <v>0</v>
      </c>
      <c r="D17" s="192">
        <v>0</v>
      </c>
      <c r="E17" s="189" t="s">
        <v>5</v>
      </c>
      <c r="F17" s="190">
        <f t="shared" si="0"/>
        <v>0</v>
      </c>
    </row>
    <row r="18" spans="1:6">
      <c r="A18" s="186"/>
      <c r="B18" s="193" t="s">
        <v>257</v>
      </c>
      <c r="C18" s="188">
        <v>50000</v>
      </c>
      <c r="D18" s="192">
        <v>996</v>
      </c>
      <c r="E18" s="189" t="s">
        <v>5</v>
      </c>
      <c r="F18" s="190">
        <f t="shared" si="0"/>
        <v>49004</v>
      </c>
    </row>
    <row r="19" spans="1:6">
      <c r="A19" s="186"/>
      <c r="B19" s="193" t="s">
        <v>258</v>
      </c>
      <c r="C19" s="188">
        <v>0</v>
      </c>
      <c r="D19" s="192">
        <v>0</v>
      </c>
      <c r="E19" s="189" t="s">
        <v>5</v>
      </c>
      <c r="F19" s="190">
        <f t="shared" si="0"/>
        <v>0</v>
      </c>
    </row>
    <row r="20" spans="1:6">
      <c r="A20" s="186"/>
      <c r="B20" s="193" t="s">
        <v>259</v>
      </c>
      <c r="C20" s="188">
        <v>0</v>
      </c>
      <c r="D20" s="192">
        <v>0</v>
      </c>
      <c r="E20" s="189" t="s">
        <v>5</v>
      </c>
      <c r="F20" s="190">
        <f t="shared" si="0"/>
        <v>0</v>
      </c>
    </row>
    <row r="21" spans="1:6">
      <c r="A21" s="186"/>
      <c r="B21" s="193" t="s">
        <v>260</v>
      </c>
      <c r="C21" s="188">
        <v>0</v>
      </c>
      <c r="D21" s="192">
        <v>0</v>
      </c>
      <c r="E21" s="189" t="s">
        <v>5</v>
      </c>
      <c r="F21" s="190">
        <f t="shared" si="0"/>
        <v>0</v>
      </c>
    </row>
    <row r="22" spans="1:6">
      <c r="A22" s="186"/>
      <c r="B22" s="193"/>
      <c r="C22" s="188"/>
      <c r="D22" s="192"/>
      <c r="E22" s="191"/>
      <c r="F22" s="194">
        <f t="shared" si="0"/>
        <v>0</v>
      </c>
    </row>
    <row r="23" spans="1:6">
      <c r="A23" s="195" t="s">
        <v>124</v>
      </c>
      <c r="B23" s="196"/>
      <c r="C23" s="182">
        <f>SUM(C24:C24)</f>
        <v>160000</v>
      </c>
      <c r="D23" s="182">
        <f>SUM(D24:D24)</f>
        <v>48884.880000000005</v>
      </c>
      <c r="E23" s="183" t="s">
        <v>5</v>
      </c>
      <c r="F23" s="184">
        <f t="shared" si="0"/>
        <v>111115.12</v>
      </c>
    </row>
    <row r="24" spans="1:6">
      <c r="A24" s="186"/>
      <c r="B24" s="193" t="s">
        <v>261</v>
      </c>
      <c r="C24" s="188">
        <v>160000</v>
      </c>
      <c r="D24" s="192">
        <f>18843.08+8352.82+21688.98</f>
        <v>48884.880000000005</v>
      </c>
      <c r="E24" s="189" t="s">
        <v>5</v>
      </c>
      <c r="F24" s="190">
        <f t="shared" si="0"/>
        <v>111115.12</v>
      </c>
    </row>
    <row r="25" spans="1:6">
      <c r="A25" s="186"/>
      <c r="B25" s="193"/>
      <c r="C25" s="188"/>
      <c r="D25" s="192"/>
      <c r="E25" s="370"/>
      <c r="F25" s="190">
        <f t="shared" si="0"/>
        <v>0</v>
      </c>
    </row>
    <row r="26" spans="1:6">
      <c r="A26" s="180" t="s">
        <v>123</v>
      </c>
      <c r="B26" s="196"/>
      <c r="C26" s="182">
        <f>SUM(C27)</f>
        <v>600000</v>
      </c>
      <c r="D26" s="197">
        <f>D27</f>
        <v>208465</v>
      </c>
      <c r="E26" s="370" t="s">
        <v>5</v>
      </c>
      <c r="F26" s="184">
        <f t="shared" si="0"/>
        <v>391535</v>
      </c>
    </row>
    <row r="27" spans="1:6">
      <c r="A27" s="186"/>
      <c r="B27" s="187" t="s">
        <v>262</v>
      </c>
      <c r="C27" s="188">
        <v>600000</v>
      </c>
      <c r="D27" s="192">
        <f>48630+48855+66955+44025</f>
        <v>208465</v>
      </c>
      <c r="E27" s="189" t="s">
        <v>5</v>
      </c>
      <c r="F27" s="198">
        <f t="shared" si="0"/>
        <v>391535</v>
      </c>
    </row>
    <row r="28" spans="1:6">
      <c r="A28" s="186"/>
      <c r="B28" s="193"/>
      <c r="C28" s="188"/>
      <c r="D28" s="192"/>
      <c r="E28" s="191"/>
      <c r="F28" s="190"/>
    </row>
    <row r="29" spans="1:6">
      <c r="A29" s="180" t="s">
        <v>122</v>
      </c>
      <c r="B29" s="196"/>
      <c r="C29" s="182">
        <f>SUM(C30:C31)</f>
        <v>80000</v>
      </c>
      <c r="D29" s="197">
        <f>D30+D31</f>
        <v>5738</v>
      </c>
      <c r="E29" s="183" t="s">
        <v>5</v>
      </c>
      <c r="F29" s="198">
        <f t="shared" si="0"/>
        <v>74262</v>
      </c>
    </row>
    <row r="30" spans="1:6">
      <c r="A30" s="186"/>
      <c r="B30" s="187" t="s">
        <v>263</v>
      </c>
      <c r="C30" s="188">
        <v>60000</v>
      </c>
      <c r="D30" s="192">
        <v>0</v>
      </c>
      <c r="E30" s="189" t="s">
        <v>5</v>
      </c>
      <c r="F30" s="198">
        <f t="shared" si="0"/>
        <v>60000</v>
      </c>
    </row>
    <row r="31" spans="1:6">
      <c r="A31" s="186"/>
      <c r="B31" s="187" t="s">
        <v>264</v>
      </c>
      <c r="C31" s="188">
        <v>20000</v>
      </c>
      <c r="D31" s="192">
        <f>3288+2450</f>
        <v>5738</v>
      </c>
      <c r="E31" s="189" t="s">
        <v>5</v>
      </c>
      <c r="F31" s="190">
        <f t="shared" si="0"/>
        <v>14262</v>
      </c>
    </row>
    <row r="32" spans="1:6">
      <c r="A32" s="186"/>
      <c r="B32" s="187"/>
      <c r="C32" s="188"/>
      <c r="D32" s="192"/>
      <c r="E32" s="189"/>
      <c r="F32" s="190"/>
    </row>
    <row r="33" spans="1:6">
      <c r="A33" s="180" t="s">
        <v>265</v>
      </c>
      <c r="B33" s="196"/>
      <c r="C33" s="182">
        <f>SUM(C34)</f>
        <v>0</v>
      </c>
      <c r="D33" s="197">
        <f>D34</f>
        <v>0</v>
      </c>
      <c r="E33" s="183" t="s">
        <v>5</v>
      </c>
      <c r="F33" s="198">
        <f>C33-D33</f>
        <v>0</v>
      </c>
    </row>
    <row r="34" spans="1:6">
      <c r="A34" s="186"/>
      <c r="B34" s="187" t="s">
        <v>266</v>
      </c>
      <c r="C34" s="188">
        <v>0</v>
      </c>
      <c r="D34" s="192">
        <v>0</v>
      </c>
      <c r="E34" s="189" t="s">
        <v>5</v>
      </c>
      <c r="F34" s="198">
        <f>C34-D34</f>
        <v>0</v>
      </c>
    </row>
    <row r="35" spans="1:6">
      <c r="A35" s="186"/>
      <c r="B35" s="187"/>
      <c r="C35" s="188"/>
      <c r="D35" s="192"/>
      <c r="E35" s="189"/>
      <c r="F35" s="190"/>
    </row>
    <row r="36" spans="1:6">
      <c r="A36" s="186"/>
      <c r="B36" s="187"/>
      <c r="C36" s="188"/>
      <c r="D36" s="192"/>
      <c r="E36" s="189"/>
      <c r="F36" s="190"/>
    </row>
    <row r="37" spans="1:6">
      <c r="A37" s="186"/>
      <c r="B37" s="187"/>
      <c r="C37" s="188"/>
      <c r="D37" s="192"/>
      <c r="E37" s="189"/>
      <c r="F37" s="190"/>
    </row>
    <row r="38" spans="1:6">
      <c r="A38" s="186"/>
      <c r="B38" s="187"/>
      <c r="C38" s="188"/>
      <c r="D38" s="192"/>
      <c r="E38" s="189"/>
      <c r="F38" s="190"/>
    </row>
    <row r="39" spans="1:6">
      <c r="A39" s="186"/>
      <c r="B39" s="187"/>
      <c r="C39" s="188"/>
      <c r="D39" s="192"/>
      <c r="E39" s="189"/>
      <c r="F39" s="190"/>
    </row>
    <row r="40" spans="1:6">
      <c r="A40" s="186"/>
      <c r="B40" s="187"/>
      <c r="C40" s="188"/>
      <c r="D40" s="192"/>
      <c r="E40" s="189"/>
      <c r="F40" s="190"/>
    </row>
    <row r="41" spans="1:6">
      <c r="A41" s="334"/>
      <c r="B41" s="335"/>
      <c r="C41" s="336"/>
      <c r="D41" s="337"/>
      <c r="E41" s="338"/>
      <c r="F41" s="206"/>
    </row>
    <row r="42" spans="1:6" s="179" customFormat="1" ht="20.399999999999999">
      <c r="A42" s="175" t="s">
        <v>267</v>
      </c>
      <c r="B42" s="176"/>
      <c r="C42" s="204"/>
      <c r="D42" s="204"/>
      <c r="E42" s="339"/>
      <c r="F42" s="177"/>
    </row>
    <row r="43" spans="1:6" s="179" customFormat="1">
      <c r="A43" s="202" t="s">
        <v>121</v>
      </c>
      <c r="B43" s="203"/>
      <c r="C43" s="204">
        <f>SUM(C44:C52)</f>
        <v>13102500</v>
      </c>
      <c r="D43" s="204">
        <f>SUM(D44:D53)</f>
        <v>4960337.6199999992</v>
      </c>
      <c r="E43" s="205" t="s">
        <v>5</v>
      </c>
      <c r="F43" s="184">
        <f t="shared" si="0"/>
        <v>8142162.3800000008</v>
      </c>
    </row>
    <row r="44" spans="1:6">
      <c r="A44" s="186"/>
      <c r="B44" s="187" t="s">
        <v>268</v>
      </c>
      <c r="C44" s="188">
        <v>5910000</v>
      </c>
      <c r="D44" s="188">
        <f>578035.76+580923.2+1833994.94</f>
        <v>2992953.9</v>
      </c>
      <c r="E44" s="189" t="s">
        <v>5</v>
      </c>
      <c r="F44" s="190">
        <f t="shared" si="0"/>
        <v>2917046.1</v>
      </c>
    </row>
    <row r="45" spans="1:6">
      <c r="A45" s="186"/>
      <c r="B45" s="187" t="s">
        <v>269</v>
      </c>
      <c r="C45" s="188">
        <v>2800000</v>
      </c>
      <c r="D45" s="188">
        <f>246114.13+324503.8+223617.44</f>
        <v>794235.36999999988</v>
      </c>
      <c r="E45" s="189" t="s">
        <v>5</v>
      </c>
      <c r="F45" s="190">
        <f t="shared" si="0"/>
        <v>2005764.6300000001</v>
      </c>
    </row>
    <row r="46" spans="1:6">
      <c r="A46" s="186"/>
      <c r="B46" s="187" t="s">
        <v>270</v>
      </c>
      <c r="C46" s="188">
        <v>110000</v>
      </c>
      <c r="D46" s="188">
        <v>0</v>
      </c>
      <c r="E46" s="189" t="s">
        <v>5</v>
      </c>
      <c r="F46" s="190">
        <f t="shared" si="0"/>
        <v>110000</v>
      </c>
    </row>
    <row r="47" spans="1:6">
      <c r="A47" s="186"/>
      <c r="B47" s="187" t="s">
        <v>271</v>
      </c>
      <c r="C47" s="188">
        <v>1350000</v>
      </c>
      <c r="D47" s="188">
        <f>87872.64+184707.69+150849.45</f>
        <v>423429.78</v>
      </c>
      <c r="E47" s="189" t="s">
        <v>5</v>
      </c>
      <c r="F47" s="190">
        <f t="shared" si="0"/>
        <v>926570.22</v>
      </c>
    </row>
    <row r="48" spans="1:6">
      <c r="A48" s="186" t="s">
        <v>272</v>
      </c>
      <c r="B48" s="187" t="s">
        <v>273</v>
      </c>
      <c r="C48" s="188">
        <v>2490000</v>
      </c>
      <c r="D48" s="188">
        <f>197152.87+200988.15+33823.8+183760.73</f>
        <v>615725.55000000005</v>
      </c>
      <c r="E48" s="189" t="s">
        <v>5</v>
      </c>
      <c r="F48" s="190">
        <f t="shared" si="0"/>
        <v>1874274.45</v>
      </c>
    </row>
    <row r="49" spans="1:7">
      <c r="A49" s="186"/>
      <c r="B49" s="187" t="s">
        <v>274</v>
      </c>
      <c r="C49" s="188">
        <v>60000</v>
      </c>
      <c r="D49" s="188">
        <v>0</v>
      </c>
      <c r="E49" s="189" t="s">
        <v>5</v>
      </c>
      <c r="F49" s="190">
        <f t="shared" si="0"/>
        <v>60000</v>
      </c>
    </row>
    <row r="50" spans="1:7">
      <c r="A50" s="186"/>
      <c r="B50" s="187" t="s">
        <v>275</v>
      </c>
      <c r="C50" s="188">
        <v>180000</v>
      </c>
      <c r="D50" s="188">
        <v>65223.02</v>
      </c>
      <c r="E50" s="189" t="s">
        <v>5</v>
      </c>
      <c r="F50" s="190">
        <f t="shared" si="0"/>
        <v>114776.98000000001</v>
      </c>
    </row>
    <row r="51" spans="1:7">
      <c r="A51" s="186"/>
      <c r="B51" s="187" t="s">
        <v>276</v>
      </c>
      <c r="C51" s="188">
        <v>200000</v>
      </c>
      <c r="D51" s="188">
        <f>20023+48740</f>
        <v>68763</v>
      </c>
      <c r="E51" s="189" t="s">
        <v>5</v>
      </c>
      <c r="F51" s="190">
        <f t="shared" si="0"/>
        <v>131237</v>
      </c>
      <c r="G51" s="185"/>
    </row>
    <row r="52" spans="1:7">
      <c r="A52" s="186"/>
      <c r="B52" s="187" t="s">
        <v>369</v>
      </c>
      <c r="C52" s="188">
        <v>2500</v>
      </c>
      <c r="D52" s="188">
        <v>0</v>
      </c>
      <c r="E52" s="189" t="s">
        <v>5</v>
      </c>
      <c r="F52" s="190">
        <f t="shared" si="0"/>
        <v>2500</v>
      </c>
      <c r="G52" s="185"/>
    </row>
    <row r="53" spans="1:7">
      <c r="A53" s="186"/>
      <c r="B53" s="187" t="s">
        <v>408</v>
      </c>
      <c r="C53" s="188">
        <v>0</v>
      </c>
      <c r="D53" s="188">
        <v>7</v>
      </c>
      <c r="E53" s="189" t="s">
        <v>5</v>
      </c>
      <c r="F53" s="206">
        <f t="shared" si="0"/>
        <v>-7</v>
      </c>
      <c r="G53" s="185"/>
    </row>
    <row r="54" spans="1:7" s="179" customFormat="1">
      <c r="A54" s="200" t="s">
        <v>277</v>
      </c>
      <c r="B54" s="201"/>
      <c r="C54" s="207">
        <f>SUM(C55:C67)</f>
        <v>12000000</v>
      </c>
      <c r="D54" s="207">
        <f>SUM(D55)</f>
        <v>12561661</v>
      </c>
      <c r="E54" s="205" t="s">
        <v>417</v>
      </c>
      <c r="F54" s="190">
        <f t="shared" si="0"/>
        <v>-561661</v>
      </c>
    </row>
    <row r="55" spans="1:7">
      <c r="A55" s="186"/>
      <c r="B55" s="187" t="s">
        <v>278</v>
      </c>
      <c r="C55" s="192">
        <v>12000000</v>
      </c>
      <c r="D55" s="199">
        <f>10804861+1756800</f>
        <v>12561661</v>
      </c>
      <c r="E55" s="191" t="s">
        <v>417</v>
      </c>
      <c r="F55" s="198">
        <f t="shared" si="0"/>
        <v>-561661</v>
      </c>
    </row>
    <row r="56" spans="1:7">
      <c r="A56" s="186"/>
      <c r="B56" s="187"/>
      <c r="C56" s="192"/>
      <c r="D56" s="199"/>
      <c r="E56" s="191"/>
      <c r="F56" s="188"/>
    </row>
    <row r="57" spans="1:7">
      <c r="A57" s="200" t="s">
        <v>279</v>
      </c>
      <c r="B57" s="201"/>
      <c r="C57" s="207"/>
      <c r="D57" s="207">
        <f>SUM(D58:D70)</f>
        <v>3382200</v>
      </c>
      <c r="E57" s="205" t="s">
        <v>5</v>
      </c>
      <c r="F57" s="204">
        <v>0</v>
      </c>
    </row>
    <row r="58" spans="1:7">
      <c r="A58" s="200"/>
      <c r="B58" s="187" t="s">
        <v>280</v>
      </c>
      <c r="C58" s="188"/>
      <c r="D58" s="188">
        <v>3052200</v>
      </c>
      <c r="E58" s="191" t="s">
        <v>5</v>
      </c>
      <c r="F58" s="188">
        <f t="shared" ref="F58:F70" si="1">D58</f>
        <v>3052200</v>
      </c>
    </row>
    <row r="59" spans="1:7">
      <c r="A59" s="186"/>
      <c r="B59" s="187" t="s">
        <v>281</v>
      </c>
      <c r="C59" s="188"/>
      <c r="D59" s="188">
        <v>330000</v>
      </c>
      <c r="E59" s="191" t="s">
        <v>5</v>
      </c>
      <c r="F59" s="188">
        <f t="shared" si="1"/>
        <v>330000</v>
      </c>
    </row>
    <row r="60" spans="1:7">
      <c r="A60" s="186"/>
      <c r="B60" s="187" t="s">
        <v>282</v>
      </c>
      <c r="C60" s="188"/>
      <c r="D60" s="188">
        <v>0</v>
      </c>
      <c r="E60" s="191" t="s">
        <v>5</v>
      </c>
      <c r="F60" s="188">
        <f t="shared" si="1"/>
        <v>0</v>
      </c>
    </row>
    <row r="61" spans="1:7">
      <c r="A61" s="186"/>
      <c r="B61" s="187" t="s">
        <v>372</v>
      </c>
      <c r="C61" s="188"/>
      <c r="D61" s="188">
        <v>0</v>
      </c>
      <c r="E61" s="191" t="s">
        <v>5</v>
      </c>
      <c r="F61" s="188">
        <f t="shared" si="1"/>
        <v>0</v>
      </c>
    </row>
    <row r="62" spans="1:7">
      <c r="A62" s="186"/>
      <c r="B62" s="187" t="s">
        <v>373</v>
      </c>
      <c r="C62" s="188"/>
      <c r="D62" s="188">
        <v>0</v>
      </c>
      <c r="E62" s="191" t="s">
        <v>5</v>
      </c>
      <c r="F62" s="188">
        <f t="shared" si="1"/>
        <v>0</v>
      </c>
    </row>
    <row r="63" spans="1:7">
      <c r="A63" s="186"/>
      <c r="B63" s="187" t="s">
        <v>374</v>
      </c>
      <c r="C63" s="188"/>
      <c r="D63" s="188">
        <v>0</v>
      </c>
      <c r="E63" s="191" t="s">
        <v>5</v>
      </c>
      <c r="F63" s="188">
        <f t="shared" si="1"/>
        <v>0</v>
      </c>
    </row>
    <row r="64" spans="1:7">
      <c r="A64" s="186"/>
      <c r="B64" s="187" t="s">
        <v>375</v>
      </c>
      <c r="C64" s="188"/>
      <c r="D64" s="188">
        <v>0</v>
      </c>
      <c r="E64" s="191" t="s">
        <v>5</v>
      </c>
      <c r="F64" s="188">
        <f t="shared" si="1"/>
        <v>0</v>
      </c>
    </row>
    <row r="65" spans="1:8">
      <c r="A65" s="186"/>
      <c r="B65" s="187" t="s">
        <v>376</v>
      </c>
      <c r="C65" s="188"/>
      <c r="D65" s="188">
        <v>0</v>
      </c>
      <c r="E65" s="191" t="s">
        <v>5</v>
      </c>
      <c r="F65" s="188">
        <f t="shared" si="1"/>
        <v>0</v>
      </c>
    </row>
    <row r="66" spans="1:8">
      <c r="A66" s="186"/>
      <c r="B66" s="187" t="s">
        <v>386</v>
      </c>
      <c r="C66" s="188"/>
      <c r="D66" s="188">
        <v>0</v>
      </c>
      <c r="E66" s="191" t="s">
        <v>5</v>
      </c>
      <c r="F66" s="188">
        <f t="shared" si="1"/>
        <v>0</v>
      </c>
    </row>
    <row r="67" spans="1:8">
      <c r="A67" s="186"/>
      <c r="B67" s="187" t="s">
        <v>382</v>
      </c>
      <c r="C67" s="188"/>
      <c r="D67" s="188">
        <v>0</v>
      </c>
      <c r="E67" s="191" t="s">
        <v>5</v>
      </c>
      <c r="F67" s="188">
        <f t="shared" si="1"/>
        <v>0</v>
      </c>
    </row>
    <row r="68" spans="1:8">
      <c r="A68" s="186"/>
      <c r="B68" s="187" t="s">
        <v>384</v>
      </c>
      <c r="C68" s="188"/>
      <c r="D68" s="188">
        <v>0</v>
      </c>
      <c r="E68" s="191" t="s">
        <v>5</v>
      </c>
      <c r="F68" s="188">
        <f t="shared" si="1"/>
        <v>0</v>
      </c>
    </row>
    <row r="69" spans="1:8">
      <c r="A69" s="186"/>
      <c r="B69" s="187" t="s">
        <v>387</v>
      </c>
      <c r="C69" s="188"/>
      <c r="D69" s="188">
        <v>0</v>
      </c>
      <c r="E69" s="191" t="s">
        <v>5</v>
      </c>
      <c r="F69" s="188">
        <f t="shared" si="1"/>
        <v>0</v>
      </c>
    </row>
    <row r="70" spans="1:8">
      <c r="A70" s="186"/>
      <c r="B70" s="187" t="s">
        <v>390</v>
      </c>
      <c r="C70" s="188"/>
      <c r="D70" s="188">
        <v>0</v>
      </c>
      <c r="E70" s="191"/>
      <c r="F70" s="188">
        <f t="shared" si="1"/>
        <v>0</v>
      </c>
    </row>
    <row r="71" spans="1:8" s="179" customFormat="1" ht="20.399999999999999">
      <c r="A71" s="208" t="s">
        <v>283</v>
      </c>
      <c r="B71" s="209"/>
      <c r="C71" s="207">
        <f>+C7+C43+C54</f>
        <v>26210700</v>
      </c>
      <c r="D71" s="207">
        <f>D7+D43+D54</f>
        <v>17815389.280000001</v>
      </c>
      <c r="E71" s="205" t="s">
        <v>5</v>
      </c>
      <c r="F71" s="204">
        <f>+C71-D71</f>
        <v>8395310.7199999988</v>
      </c>
      <c r="G71" s="210"/>
    </row>
    <row r="72" spans="1:8" s="179" customFormat="1" ht="20.399999999999999">
      <c r="A72" s="211"/>
      <c r="B72" s="212"/>
      <c r="C72" s="213"/>
      <c r="D72" s="213"/>
      <c r="E72" s="214"/>
      <c r="F72" s="215"/>
      <c r="G72" s="210"/>
    </row>
    <row r="73" spans="1:8">
      <c r="A73" s="216"/>
      <c r="B73" s="216"/>
      <c r="C73" s="216"/>
      <c r="D73" s="216"/>
      <c r="E73" s="216"/>
      <c r="F73" s="216"/>
    </row>
    <row r="74" spans="1:8">
      <c r="A74" s="217"/>
      <c r="B74" s="217"/>
      <c r="C74" s="217"/>
      <c r="D74" s="217"/>
      <c r="E74" s="217"/>
      <c r="F74" s="216"/>
    </row>
    <row r="75" spans="1:8">
      <c r="A75" s="217"/>
      <c r="B75" s="217"/>
      <c r="C75" s="217"/>
      <c r="D75" s="217"/>
      <c r="E75" s="217"/>
      <c r="F75" s="216"/>
    </row>
    <row r="76" spans="1:8">
      <c r="D76" s="218"/>
      <c r="F76" s="185"/>
      <c r="H76" s="185"/>
    </row>
    <row r="77" spans="1:8">
      <c r="D77" s="218"/>
      <c r="F77" s="185"/>
    </row>
    <row r="78" spans="1:8">
      <c r="D78" s="218"/>
    </row>
    <row r="79" spans="1:8">
      <c r="D79" s="218"/>
    </row>
    <row r="80" spans="1:8">
      <c r="D80" s="218"/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topLeftCell="A16" workbookViewId="0">
      <selection activeCell="B15" sqref="B15"/>
    </sheetView>
  </sheetViews>
  <sheetFormatPr defaultRowHeight="13.2"/>
  <cols>
    <col min="2" max="2" width="43.44140625" customWidth="1"/>
    <col min="3" max="3" width="13.109375" customWidth="1"/>
    <col min="4" max="4" width="12.109375" customWidth="1"/>
    <col min="5" max="5" width="12.6640625" customWidth="1"/>
  </cols>
  <sheetData>
    <row r="1" spans="1:8" ht="22.8">
      <c r="A1" s="493" t="s">
        <v>290</v>
      </c>
      <c r="B1" s="493"/>
      <c r="C1" s="493"/>
      <c r="D1" s="493"/>
      <c r="E1" s="493"/>
    </row>
    <row r="2" spans="1:8" ht="22.8">
      <c r="A2" s="493" t="s">
        <v>285</v>
      </c>
      <c r="B2" s="493"/>
      <c r="C2" s="493"/>
      <c r="D2" s="493"/>
      <c r="E2" s="493"/>
    </row>
    <row r="3" spans="1:8" ht="22.8">
      <c r="A3" s="493" t="s">
        <v>415</v>
      </c>
      <c r="B3" s="493"/>
      <c r="C3" s="493"/>
      <c r="D3" s="493"/>
      <c r="E3" s="493"/>
    </row>
    <row r="4" spans="1:8" ht="22.8">
      <c r="A4" s="219" t="s">
        <v>370</v>
      </c>
      <c r="B4" s="220"/>
      <c r="C4" s="220"/>
      <c r="D4" s="220"/>
      <c r="E4" s="220"/>
    </row>
    <row r="5" spans="1:8" ht="22.8">
      <c r="A5" s="219"/>
      <c r="B5" s="220"/>
      <c r="C5" s="220"/>
      <c r="D5" s="220"/>
      <c r="E5" s="220"/>
    </row>
    <row r="6" spans="1:8" ht="28.5" customHeight="1">
      <c r="A6" s="502" t="s">
        <v>286</v>
      </c>
      <c r="B6" s="502" t="s">
        <v>67</v>
      </c>
      <c r="C6" s="502" t="s">
        <v>287</v>
      </c>
      <c r="D6" s="502" t="s">
        <v>288</v>
      </c>
      <c r="E6" s="502" t="s">
        <v>289</v>
      </c>
    </row>
    <row r="7" spans="1:8" ht="38.25" customHeight="1">
      <c r="A7" s="503"/>
      <c r="B7" s="503"/>
      <c r="C7" s="503"/>
      <c r="D7" s="503"/>
      <c r="E7" s="503"/>
    </row>
    <row r="8" spans="1:8" ht="21">
      <c r="A8" s="221">
        <v>1</v>
      </c>
      <c r="B8" s="386" t="s">
        <v>409</v>
      </c>
      <c r="C8" s="223">
        <v>600000</v>
      </c>
      <c r="D8" s="223">
        <v>568806</v>
      </c>
      <c r="E8" s="387">
        <f>C8-D8</f>
        <v>31194</v>
      </c>
    </row>
    <row r="9" spans="1:8" ht="21">
      <c r="A9" s="224"/>
      <c r="B9" s="225"/>
      <c r="C9" s="226"/>
      <c r="D9" s="226"/>
      <c r="E9" s="226"/>
    </row>
    <row r="10" spans="1:8" ht="21">
      <c r="A10" s="227"/>
      <c r="B10" s="225"/>
      <c r="C10" s="226"/>
      <c r="D10" s="226"/>
      <c r="E10" s="226"/>
    </row>
    <row r="11" spans="1:8" ht="21">
      <c r="A11" s="227"/>
      <c r="B11" s="225"/>
      <c r="C11" s="226"/>
      <c r="D11" s="226"/>
      <c r="E11" s="226"/>
    </row>
    <row r="12" spans="1:8" ht="21">
      <c r="A12" s="227"/>
      <c r="B12" s="225"/>
      <c r="C12" s="226"/>
      <c r="D12" s="226"/>
      <c r="E12" s="226"/>
    </row>
    <row r="13" spans="1:8" ht="21">
      <c r="A13" s="227"/>
      <c r="B13" s="225"/>
      <c r="C13" s="226"/>
      <c r="D13" s="226"/>
      <c r="E13" s="226"/>
    </row>
    <row r="14" spans="1:8" ht="21">
      <c r="A14" s="227"/>
      <c r="B14" s="225"/>
      <c r="C14" s="226"/>
      <c r="D14" s="226"/>
      <c r="E14" s="226"/>
      <c r="H14" s="112"/>
    </row>
    <row r="15" spans="1:8" ht="21">
      <c r="A15" s="227"/>
      <c r="B15" s="225"/>
      <c r="C15" s="226"/>
      <c r="D15" s="226"/>
      <c r="E15" s="226"/>
    </row>
    <row r="16" spans="1:8" ht="21">
      <c r="A16" s="227"/>
      <c r="B16" s="225"/>
      <c r="C16" s="226"/>
      <c r="D16" s="226"/>
      <c r="E16" s="226"/>
    </row>
    <row r="17" spans="1:8" ht="21">
      <c r="A17" s="227"/>
      <c r="B17" s="225"/>
      <c r="C17" s="226"/>
      <c r="D17" s="226"/>
      <c r="E17" s="226"/>
    </row>
    <row r="18" spans="1:8" ht="21">
      <c r="A18" s="227"/>
      <c r="B18" s="225"/>
      <c r="C18" s="226"/>
      <c r="D18" s="226"/>
      <c r="E18" s="226"/>
    </row>
    <row r="19" spans="1:8" ht="21">
      <c r="A19" s="227"/>
      <c r="B19" s="225"/>
      <c r="C19" s="226"/>
      <c r="D19" s="226"/>
      <c r="E19" s="226"/>
    </row>
    <row r="20" spans="1:8" ht="21">
      <c r="A20" s="227"/>
      <c r="B20" s="225"/>
      <c r="C20" s="226"/>
      <c r="D20" s="226"/>
      <c r="E20" s="226"/>
    </row>
    <row r="21" spans="1:8" ht="21">
      <c r="A21" s="227"/>
      <c r="B21" s="225"/>
      <c r="C21" s="226"/>
      <c r="D21" s="226"/>
      <c r="E21" s="226"/>
    </row>
    <row r="22" spans="1:8" ht="21">
      <c r="A22" s="227"/>
      <c r="B22" s="225"/>
      <c r="C22" s="226"/>
      <c r="D22" s="226"/>
      <c r="E22" s="226"/>
    </row>
    <row r="23" spans="1:8" ht="21">
      <c r="A23" s="227"/>
      <c r="B23" s="222"/>
      <c r="C23" s="226"/>
      <c r="D23" s="226"/>
      <c r="E23" s="226"/>
    </row>
    <row r="24" spans="1:8" ht="21">
      <c r="A24" s="227"/>
      <c r="B24" s="225"/>
      <c r="C24" s="226"/>
      <c r="D24" s="226"/>
      <c r="E24" s="226"/>
    </row>
    <row r="25" spans="1:8" ht="21">
      <c r="A25" s="227"/>
      <c r="B25" s="225"/>
      <c r="C25" s="226"/>
      <c r="D25" s="226"/>
      <c r="E25" s="226"/>
    </row>
    <row r="26" spans="1:8" ht="21">
      <c r="A26" s="227"/>
      <c r="B26" s="225"/>
      <c r="C26" s="226"/>
      <c r="D26" s="226"/>
      <c r="E26" s="226"/>
    </row>
    <row r="27" spans="1:8" ht="21">
      <c r="A27" s="227"/>
      <c r="B27" s="228"/>
      <c r="C27" s="226"/>
      <c r="D27" s="226"/>
      <c r="E27" s="226"/>
    </row>
    <row r="28" spans="1:8" ht="21">
      <c r="A28" s="227"/>
      <c r="B28" s="225"/>
      <c r="C28" s="226"/>
      <c r="D28" s="226"/>
      <c r="E28" s="226"/>
    </row>
    <row r="29" spans="1:8" ht="21">
      <c r="A29" s="227"/>
      <c r="B29" s="225"/>
      <c r="C29" s="226"/>
      <c r="D29" s="226"/>
      <c r="E29" s="226"/>
    </row>
    <row r="30" spans="1:8" ht="21.6" thickBot="1">
      <c r="A30" s="500" t="s">
        <v>54</v>
      </c>
      <c r="B30" s="501"/>
      <c r="C30" s="229">
        <f>SUM(C8:C14)</f>
        <v>600000</v>
      </c>
      <c r="D30" s="229">
        <f t="shared" ref="D30:E30" si="0">SUM(D8:D14)</f>
        <v>568806</v>
      </c>
      <c r="E30" s="229">
        <f t="shared" si="0"/>
        <v>31194</v>
      </c>
      <c r="G30" s="230"/>
      <c r="H30" s="230"/>
    </row>
    <row r="31" spans="1:8" ht="13.8" thickTop="1"/>
    <row r="33" spans="1:5" ht="21">
      <c r="A33" s="216"/>
      <c r="B33" s="216"/>
      <c r="C33" s="216"/>
      <c r="D33" s="216"/>
      <c r="E33" s="216"/>
    </row>
    <row r="34" spans="1:5" ht="21">
      <c r="A34" s="217"/>
      <c r="B34" s="217"/>
      <c r="C34" s="217"/>
      <c r="D34" s="217"/>
      <c r="E34" s="217"/>
    </row>
    <row r="35" spans="1:5" ht="21">
      <c r="A35" s="217"/>
      <c r="B35" s="217"/>
      <c r="C35" s="217"/>
      <c r="D35" s="217"/>
      <c r="E35" s="217"/>
    </row>
  </sheetData>
  <mergeCells count="9">
    <mergeCell ref="A30:B30"/>
    <mergeCell ref="A1:E1"/>
    <mergeCell ref="A2:E2"/>
    <mergeCell ref="A3:E3"/>
    <mergeCell ref="A6:A7"/>
    <mergeCell ref="B6:B7"/>
    <mergeCell ref="C6:C7"/>
    <mergeCell ref="D6:D7"/>
    <mergeCell ref="E6:E7"/>
  </mergeCells>
  <pageMargins left="0.5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66"/>
  <sheetViews>
    <sheetView topLeftCell="A19" workbookViewId="0">
      <selection activeCell="D30" sqref="D30"/>
    </sheetView>
  </sheetViews>
  <sheetFormatPr defaultColWidth="9.109375" defaultRowHeight="20.399999999999999"/>
  <cols>
    <col min="1" max="1" width="2.5546875" style="2" customWidth="1"/>
    <col min="2" max="2" width="18.88671875" style="2" customWidth="1"/>
    <col min="3" max="3" width="4" style="2" customWidth="1"/>
    <col min="4" max="4" width="16.44140625" style="2" customWidth="1"/>
    <col min="5" max="5" width="3.33203125" style="2" customWidth="1"/>
    <col min="6" max="6" width="14" style="2" customWidth="1"/>
    <col min="7" max="7" width="1.6640625" style="2" customWidth="1"/>
    <col min="8" max="8" width="5.88671875" style="2" customWidth="1"/>
    <col min="9" max="9" width="15.33203125" style="2" customWidth="1"/>
    <col min="10" max="10" width="3.33203125" style="2" customWidth="1"/>
    <col min="11" max="11" width="11.33203125" style="2" customWidth="1"/>
    <col min="12" max="12" width="14" style="2" bestFit="1" customWidth="1"/>
    <col min="13" max="13" width="9.109375" style="2"/>
    <col min="14" max="14" width="10.33203125" style="2" bestFit="1" customWidth="1"/>
    <col min="15" max="16384" width="9.109375" style="2"/>
  </cols>
  <sheetData>
    <row r="1" spans="1:12" ht="21.75" customHeight="1">
      <c r="A1" s="513" t="s">
        <v>22</v>
      </c>
      <c r="B1" s="514"/>
      <c r="C1" s="514"/>
      <c r="D1" s="514"/>
      <c r="E1" s="514"/>
      <c r="F1" s="514"/>
      <c r="G1" s="515"/>
      <c r="H1" s="513" t="s">
        <v>23</v>
      </c>
      <c r="I1" s="514"/>
      <c r="J1" s="515"/>
      <c r="K1" s="1"/>
    </row>
    <row r="2" spans="1:12" ht="21.75" customHeight="1">
      <c r="A2" s="507" t="s">
        <v>24</v>
      </c>
      <c r="B2" s="508"/>
      <c r="C2" s="508"/>
      <c r="D2" s="508"/>
      <c r="E2" s="508"/>
      <c r="F2" s="508"/>
      <c r="G2" s="509"/>
      <c r="H2" s="510" t="s">
        <v>164</v>
      </c>
      <c r="I2" s="511"/>
      <c r="J2" s="512"/>
    </row>
    <row r="3" spans="1:12" ht="12.75" customHeight="1">
      <c r="A3" s="3"/>
      <c r="B3" s="4"/>
      <c r="C3" s="5"/>
      <c r="D3" s="6"/>
      <c r="E3" s="5"/>
      <c r="F3" s="5"/>
      <c r="G3" s="7"/>
      <c r="H3" s="504" t="s">
        <v>26</v>
      </c>
      <c r="I3" s="505"/>
      <c r="J3" s="506"/>
    </row>
    <row r="4" spans="1:12" ht="18.75" customHeight="1">
      <c r="A4" s="8"/>
      <c r="B4" s="9" t="s">
        <v>378</v>
      </c>
      <c r="C4" s="9"/>
      <c r="D4" s="9"/>
      <c r="E4" s="518" t="s">
        <v>418</v>
      </c>
      <c r="F4" s="518"/>
      <c r="G4" s="10"/>
      <c r="H4" s="11"/>
      <c r="I4" s="12">
        <v>3523237.2</v>
      </c>
      <c r="J4" s="13"/>
    </row>
    <row r="5" spans="1:12" ht="17.25" customHeight="1">
      <c r="A5" s="8"/>
      <c r="B5" s="14" t="s">
        <v>158</v>
      </c>
      <c r="C5" s="9"/>
      <c r="D5" s="9"/>
      <c r="E5" s="9"/>
      <c r="F5" s="9"/>
      <c r="G5" s="10"/>
      <c r="H5" s="8"/>
      <c r="I5" s="9"/>
      <c r="J5" s="10"/>
      <c r="L5" s="27">
        <f>I4+I7</f>
        <v>3523237.2</v>
      </c>
    </row>
    <row r="6" spans="1:12" ht="16.5" customHeight="1">
      <c r="A6" s="8"/>
      <c r="B6" s="15" t="s">
        <v>28</v>
      </c>
      <c r="C6" s="16"/>
      <c r="D6" s="15" t="s">
        <v>29</v>
      </c>
      <c r="E6" s="16"/>
      <c r="F6" s="17" t="s">
        <v>30</v>
      </c>
      <c r="G6" s="10"/>
      <c r="H6" s="8"/>
      <c r="I6" s="9"/>
      <c r="J6" s="10"/>
    </row>
    <row r="7" spans="1:12" ht="16.5" customHeight="1">
      <c r="A7" s="8"/>
      <c r="B7" s="97"/>
      <c r="C7" s="16"/>
      <c r="D7" s="15"/>
      <c r="E7" s="16"/>
      <c r="F7" s="98"/>
      <c r="G7" s="10"/>
      <c r="H7" s="8"/>
      <c r="I7" s="89">
        <f>SUM(F7:F8)</f>
        <v>0</v>
      </c>
      <c r="J7" s="10"/>
    </row>
    <row r="8" spans="1:12" ht="16.5" customHeight="1">
      <c r="A8" s="8"/>
      <c r="B8" s="97"/>
      <c r="C8" s="16"/>
      <c r="D8" s="15"/>
      <c r="E8" s="16"/>
      <c r="F8" s="98"/>
      <c r="G8" s="10"/>
      <c r="H8" s="8"/>
      <c r="I8" s="9"/>
      <c r="J8" s="10"/>
    </row>
    <row r="9" spans="1:12" ht="24" customHeight="1">
      <c r="A9" s="8"/>
      <c r="B9" s="14" t="s">
        <v>34</v>
      </c>
      <c r="C9" s="9"/>
      <c r="D9" s="9"/>
      <c r="E9" s="9"/>
      <c r="F9" s="9"/>
      <c r="G9" s="10"/>
      <c r="H9" s="8"/>
      <c r="I9" s="9"/>
      <c r="J9" s="10"/>
      <c r="L9" s="90">
        <f>L5-I30</f>
        <v>36794.129999999888</v>
      </c>
    </row>
    <row r="10" spans="1:12" ht="18.899999999999999" customHeight="1">
      <c r="A10" s="8"/>
      <c r="B10" s="111"/>
      <c r="C10" s="9"/>
      <c r="D10" s="111" t="s">
        <v>36</v>
      </c>
      <c r="E10" s="9"/>
      <c r="F10" s="19" t="s">
        <v>30</v>
      </c>
      <c r="G10" s="10"/>
      <c r="H10" s="8"/>
      <c r="I10" s="9"/>
      <c r="J10" s="10"/>
    </row>
    <row r="11" spans="1:12" ht="18.899999999999999" customHeight="1">
      <c r="A11" s="8"/>
      <c r="B11" s="20" t="s">
        <v>419</v>
      </c>
      <c r="C11" s="365" t="s">
        <v>175</v>
      </c>
      <c r="D11" s="20" t="s">
        <v>421</v>
      </c>
      <c r="E11" s="9"/>
      <c r="F11" s="21">
        <v>20196</v>
      </c>
      <c r="G11" s="10"/>
      <c r="H11" s="8"/>
      <c r="I11" s="9"/>
      <c r="J11" s="10"/>
    </row>
    <row r="12" spans="1:12" ht="18.899999999999999" customHeight="1">
      <c r="A12" s="8"/>
      <c r="B12" s="20" t="s">
        <v>419</v>
      </c>
      <c r="C12" s="376" t="s">
        <v>175</v>
      </c>
      <c r="D12" s="20" t="s">
        <v>422</v>
      </c>
      <c r="E12" s="9"/>
      <c r="F12" s="110">
        <v>607.28</v>
      </c>
      <c r="G12" s="10"/>
      <c r="H12" s="8"/>
      <c r="I12" s="9"/>
      <c r="J12" s="10"/>
    </row>
    <row r="13" spans="1:12" ht="18.899999999999999" customHeight="1">
      <c r="A13" s="8"/>
      <c r="B13" s="20" t="s">
        <v>419</v>
      </c>
      <c r="C13" s="376" t="s">
        <v>175</v>
      </c>
      <c r="D13" s="20" t="s">
        <v>423</v>
      </c>
      <c r="E13" s="9"/>
      <c r="F13" s="21">
        <v>10463.950000000001</v>
      </c>
      <c r="G13" s="10"/>
      <c r="H13" s="8"/>
      <c r="I13" s="59"/>
      <c r="J13" s="10"/>
    </row>
    <row r="14" spans="1:12" ht="18.899999999999999" customHeight="1">
      <c r="A14" s="8"/>
      <c r="B14" s="20" t="s">
        <v>420</v>
      </c>
      <c r="C14" s="384" t="s">
        <v>175</v>
      </c>
      <c r="D14" s="20" t="s">
        <v>424</v>
      </c>
      <c r="E14" s="9"/>
      <c r="F14" s="21">
        <v>765</v>
      </c>
      <c r="G14" s="10"/>
      <c r="H14" s="8"/>
      <c r="I14" s="122">
        <f>SUM(F11:F21)</f>
        <v>36794.129999999997</v>
      </c>
      <c r="J14" s="10"/>
    </row>
    <row r="15" spans="1:12" ht="18.899999999999999" customHeight="1">
      <c r="A15" s="8"/>
      <c r="B15" s="20" t="s">
        <v>420</v>
      </c>
      <c r="C15" s="392" t="s">
        <v>175</v>
      </c>
      <c r="D15" s="20" t="s">
        <v>425</v>
      </c>
      <c r="E15" s="9"/>
      <c r="F15" s="21">
        <v>4761.8999999999996</v>
      </c>
      <c r="G15" s="10"/>
      <c r="H15" s="8"/>
      <c r="I15" s="9"/>
      <c r="J15" s="10"/>
    </row>
    <row r="16" spans="1:12" ht="18.899999999999999" customHeight="1">
      <c r="A16" s="8"/>
      <c r="B16" s="20"/>
      <c r="C16" s="376"/>
      <c r="D16" s="20"/>
      <c r="E16" s="9"/>
      <c r="F16" s="21"/>
      <c r="G16" s="10"/>
      <c r="H16" s="8"/>
      <c r="I16" s="9"/>
      <c r="J16" s="10"/>
    </row>
    <row r="17" spans="1:12" ht="18.899999999999999" customHeight="1">
      <c r="A17" s="8"/>
      <c r="B17" s="20"/>
      <c r="C17" s="375"/>
      <c r="D17" s="20"/>
      <c r="E17" s="9"/>
      <c r="F17" s="21"/>
      <c r="G17" s="10"/>
      <c r="H17" s="8"/>
      <c r="J17" s="10"/>
      <c r="L17" s="27">
        <f>I4-I30</f>
        <v>36794.129999999888</v>
      </c>
    </row>
    <row r="18" spans="1:12" ht="18.899999999999999" customHeight="1">
      <c r="A18" s="8"/>
      <c r="B18" s="20"/>
      <c r="C18" s="368"/>
      <c r="D18" s="20"/>
      <c r="E18" s="9"/>
      <c r="F18" s="21"/>
      <c r="G18" s="10"/>
      <c r="H18" s="8"/>
      <c r="I18" s="59"/>
      <c r="J18" s="10"/>
      <c r="L18" s="27"/>
    </row>
    <row r="19" spans="1:12" ht="18.899999999999999" customHeight="1">
      <c r="A19" s="8"/>
      <c r="B19" s="20"/>
      <c r="C19" s="368"/>
      <c r="D19" s="20"/>
      <c r="E19" s="9"/>
      <c r="F19" s="21"/>
      <c r="G19" s="10"/>
      <c r="H19" s="8"/>
      <c r="I19" s="59"/>
      <c r="J19" s="10"/>
      <c r="L19" s="27"/>
    </row>
    <row r="20" spans="1:12" ht="18.899999999999999" customHeight="1">
      <c r="A20" s="8"/>
      <c r="B20" s="20"/>
      <c r="C20" s="368"/>
      <c r="D20" s="20"/>
      <c r="E20" s="9"/>
      <c r="F20" s="21"/>
      <c r="G20" s="10"/>
      <c r="H20" s="8"/>
      <c r="I20" s="59"/>
      <c r="J20" s="10"/>
      <c r="L20" s="27">
        <f>SUM(F19:F21)</f>
        <v>0</v>
      </c>
    </row>
    <row r="21" spans="1:12" ht="18.899999999999999" customHeight="1">
      <c r="A21" s="8"/>
      <c r="B21" s="20"/>
      <c r="C21" s="368"/>
      <c r="D21" s="20"/>
      <c r="F21" s="26"/>
      <c r="G21" s="10"/>
      <c r="H21" s="8"/>
      <c r="I21" s="59"/>
      <c r="J21" s="10"/>
      <c r="L21" s="27"/>
    </row>
    <row r="22" spans="1:12" ht="18.899999999999999" customHeight="1">
      <c r="A22" s="8"/>
      <c r="B22" s="20"/>
      <c r="C22" s="111"/>
      <c r="D22" s="109"/>
      <c r="E22" s="9"/>
      <c r="F22" s="110"/>
      <c r="G22" s="10"/>
      <c r="H22" s="8"/>
      <c r="I22" s="9"/>
      <c r="J22" s="10"/>
    </row>
    <row r="23" spans="1:12" ht="18.899999999999999" customHeight="1">
      <c r="A23" s="8"/>
      <c r="B23" s="14" t="s">
        <v>37</v>
      </c>
      <c r="C23" s="111"/>
      <c r="D23" s="109"/>
      <c r="E23" s="9"/>
      <c r="F23" s="110"/>
      <c r="G23" s="10"/>
      <c r="H23" s="8"/>
      <c r="I23" s="9"/>
      <c r="J23" s="10"/>
    </row>
    <row r="24" spans="1:12" ht="18.899999999999999" customHeight="1">
      <c r="A24" s="8"/>
      <c r="B24" s="14" t="s">
        <v>410</v>
      </c>
      <c r="C24" s="111"/>
      <c r="D24" s="109"/>
      <c r="E24" s="9"/>
      <c r="F24" s="110"/>
      <c r="G24" s="10"/>
      <c r="H24" s="8"/>
      <c r="I24" s="9"/>
      <c r="J24" s="10"/>
    </row>
    <row r="25" spans="1:12" ht="18.899999999999999" customHeight="1">
      <c r="A25" s="8"/>
      <c r="B25" s="392" t="s">
        <v>426</v>
      </c>
      <c r="C25" s="111"/>
      <c r="D25" s="109"/>
      <c r="E25" s="9"/>
      <c r="F25" s="110">
        <v>0</v>
      </c>
      <c r="G25" s="22">
        <f>SUM(F13)</f>
        <v>10463.950000000001</v>
      </c>
      <c r="H25" s="8"/>
      <c r="I25" s="23">
        <v>0</v>
      </c>
      <c r="J25" s="10"/>
      <c r="K25" s="24"/>
    </row>
    <row r="26" spans="1:12">
      <c r="A26" s="8"/>
      <c r="B26" s="367" t="s">
        <v>385</v>
      </c>
      <c r="C26" s="366"/>
      <c r="D26" s="109"/>
      <c r="E26" s="9"/>
      <c r="F26" s="110"/>
      <c r="G26" s="10"/>
      <c r="H26" s="8"/>
      <c r="I26" s="9"/>
      <c r="J26" s="10"/>
    </row>
    <row r="27" spans="1:12">
      <c r="A27" s="8"/>
      <c r="B27" s="20"/>
      <c r="C27" s="111"/>
      <c r="D27" s="109"/>
      <c r="E27" s="9"/>
      <c r="F27" s="110"/>
      <c r="G27" s="10"/>
      <c r="H27" s="8"/>
      <c r="I27" s="9"/>
      <c r="J27" s="10"/>
    </row>
    <row r="28" spans="1:12" ht="21" customHeight="1">
      <c r="A28" s="8"/>
      <c r="B28" s="20"/>
      <c r="C28" s="111"/>
      <c r="D28" s="109"/>
      <c r="E28" s="9"/>
      <c r="F28" s="21"/>
      <c r="G28" s="10"/>
      <c r="H28" s="8"/>
      <c r="I28" s="12"/>
      <c r="J28" s="10"/>
    </row>
    <row r="29" spans="1:12" ht="21" customHeight="1">
      <c r="A29" s="8"/>
      <c r="B29" s="20"/>
      <c r="C29" s="111"/>
      <c r="D29" s="15"/>
      <c r="E29" s="16"/>
      <c r="F29" s="98"/>
      <c r="G29" s="10"/>
      <c r="H29" s="8"/>
      <c r="J29" s="10"/>
    </row>
    <row r="30" spans="1:12" ht="21.75" customHeight="1">
      <c r="A30" s="28"/>
      <c r="B30" s="29" t="s">
        <v>379</v>
      </c>
      <c r="C30" s="29"/>
      <c r="D30" s="29"/>
      <c r="E30" s="519" t="str">
        <f>E4</f>
        <v xml:space="preserve"> 31 มกราคม 2557</v>
      </c>
      <c r="F30" s="519"/>
      <c r="G30" s="31"/>
      <c r="H30" s="28"/>
      <c r="I30" s="12">
        <f>I4-I14-I25</f>
        <v>3486443.0700000003</v>
      </c>
      <c r="J30" s="30"/>
      <c r="L30" s="24"/>
    </row>
    <row r="31" spans="1:12" ht="32.25" customHeight="1">
      <c r="A31" s="3"/>
      <c r="B31" s="5" t="s">
        <v>40</v>
      </c>
      <c r="C31" s="5"/>
      <c r="D31" s="5"/>
      <c r="E31" s="7"/>
      <c r="F31" s="3" t="s">
        <v>41</v>
      </c>
      <c r="G31" s="5"/>
      <c r="H31" s="5"/>
      <c r="I31" s="5"/>
      <c r="J31" s="7"/>
    </row>
    <row r="32" spans="1:12">
      <c r="A32" s="8"/>
      <c r="B32" s="516" t="s">
        <v>388</v>
      </c>
      <c r="C32" s="516"/>
      <c r="D32" s="516"/>
      <c r="E32" s="10"/>
      <c r="F32" s="517" t="s">
        <v>182</v>
      </c>
      <c r="G32" s="516"/>
      <c r="H32" s="516"/>
      <c r="I32" s="516"/>
      <c r="J32" s="10"/>
    </row>
    <row r="33" spans="1:12">
      <c r="A33" s="8"/>
      <c r="B33" s="516" t="s">
        <v>181</v>
      </c>
      <c r="C33" s="516"/>
      <c r="D33" s="516"/>
      <c r="E33" s="10"/>
      <c r="F33" s="517" t="s">
        <v>58</v>
      </c>
      <c r="G33" s="516"/>
      <c r="H33" s="516"/>
      <c r="I33" s="516"/>
      <c r="J33" s="10"/>
      <c r="L33" s="24"/>
    </row>
    <row r="34" spans="1:12">
      <c r="A34" s="28"/>
      <c r="B34" s="511" t="s">
        <v>184</v>
      </c>
      <c r="C34" s="511"/>
      <c r="D34" s="511"/>
      <c r="E34" s="31"/>
      <c r="F34" s="510" t="s">
        <v>183</v>
      </c>
      <c r="G34" s="511"/>
      <c r="H34" s="511"/>
      <c r="I34" s="511"/>
      <c r="J34" s="31"/>
    </row>
    <row r="35" spans="1:12" ht="20.100000000000001" customHeight="1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2" ht="20.100000000000001" customHeight="1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2" ht="20.100000000000001" customHeight="1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2" ht="20.100000000000001" customHeight="1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2" ht="20.100000000000001" customHeight="1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2" ht="20.100000000000001" customHeight="1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2" ht="20.100000000000001" customHeight="1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2" ht="20.100000000000001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>
      <c r="A53" s="8"/>
      <c r="B53" s="9"/>
      <c r="C53" s="9"/>
      <c r="D53" s="9"/>
      <c r="E53" s="9"/>
      <c r="F53" s="9"/>
      <c r="G53" s="9"/>
      <c r="H53" s="9"/>
      <c r="I53" s="9"/>
      <c r="J53" s="10"/>
    </row>
    <row r="54" spans="1:11" ht="20.100000000000001" customHeight="1">
      <c r="A54" s="8"/>
      <c r="B54" s="9"/>
      <c r="C54" s="9"/>
      <c r="D54" s="9"/>
      <c r="E54" s="9"/>
      <c r="F54" s="9"/>
      <c r="G54" s="9"/>
      <c r="H54" s="9"/>
      <c r="I54" s="9"/>
      <c r="J54" s="10"/>
    </row>
    <row r="55" spans="1:11" ht="21.75" customHeight="1">
      <c r="A55" s="513" t="s">
        <v>22</v>
      </c>
      <c r="B55" s="514"/>
      <c r="C55" s="514"/>
      <c r="D55" s="514"/>
      <c r="E55" s="514"/>
      <c r="F55" s="514"/>
      <c r="G55" s="515"/>
      <c r="H55" s="513" t="s">
        <v>23</v>
      </c>
      <c r="I55" s="514"/>
      <c r="J55" s="515"/>
      <c r="K55" s="1"/>
    </row>
    <row r="56" spans="1:11" ht="21.75" customHeight="1">
      <c r="A56" s="507" t="s">
        <v>24</v>
      </c>
      <c r="B56" s="508"/>
      <c r="C56" s="508"/>
      <c r="D56" s="508"/>
      <c r="E56" s="508"/>
      <c r="F56" s="508"/>
      <c r="G56" s="509"/>
      <c r="H56" s="510" t="s">
        <v>88</v>
      </c>
      <c r="I56" s="511"/>
      <c r="J56" s="512"/>
    </row>
    <row r="57" spans="1:11" ht="14.25" customHeight="1">
      <c r="A57" s="3"/>
      <c r="B57" s="4"/>
      <c r="C57" s="5"/>
      <c r="D57" s="6"/>
      <c r="E57" s="5"/>
      <c r="F57" s="5"/>
      <c r="G57" s="7"/>
      <c r="H57" s="504" t="s">
        <v>26</v>
      </c>
      <c r="I57" s="505"/>
      <c r="J57" s="506"/>
    </row>
    <row r="58" spans="1:11" ht="18.75" customHeight="1">
      <c r="A58" s="8"/>
      <c r="B58" s="9" t="s">
        <v>86</v>
      </c>
      <c r="C58" s="9"/>
      <c r="D58" s="9"/>
      <c r="E58" s="9"/>
      <c r="F58" s="9"/>
      <c r="G58" s="10"/>
      <c r="H58" s="11"/>
      <c r="I58" s="12">
        <v>6532376.5499999998</v>
      </c>
      <c r="J58" s="13"/>
    </row>
    <row r="59" spans="1:11" ht="17.25" customHeight="1">
      <c r="A59" s="8"/>
      <c r="B59" s="14" t="s">
        <v>27</v>
      </c>
      <c r="C59" s="9"/>
      <c r="D59" s="9"/>
      <c r="E59" s="9"/>
      <c r="F59" s="9"/>
      <c r="G59" s="10"/>
      <c r="H59" s="8"/>
      <c r="I59" s="9"/>
      <c r="J59" s="10"/>
    </row>
    <row r="60" spans="1:11" ht="16.5" customHeight="1">
      <c r="A60" s="8"/>
      <c r="B60" s="15" t="s">
        <v>28</v>
      </c>
      <c r="C60" s="16"/>
      <c r="D60" s="15" t="s">
        <v>29</v>
      </c>
      <c r="E60" s="16"/>
      <c r="F60" s="17" t="s">
        <v>30</v>
      </c>
      <c r="G60" s="10"/>
      <c r="H60" s="8"/>
      <c r="I60" s="9"/>
      <c r="J60" s="10"/>
    </row>
    <row r="61" spans="1:11" ht="16.5" customHeight="1">
      <c r="A61" s="8"/>
      <c r="B61" s="18" t="s">
        <v>31</v>
      </c>
      <c r="C61" s="9"/>
      <c r="D61" s="18" t="s">
        <v>31</v>
      </c>
      <c r="E61" s="9"/>
      <c r="F61" s="18" t="s">
        <v>32</v>
      </c>
      <c r="G61" s="10"/>
      <c r="H61" s="8"/>
      <c r="I61" s="9" t="s">
        <v>33</v>
      </c>
      <c r="J61" s="10"/>
    </row>
    <row r="62" spans="1:11" ht="16.5" customHeight="1">
      <c r="A62" s="8"/>
      <c r="B62" s="18" t="s">
        <v>31</v>
      </c>
      <c r="C62" s="9"/>
      <c r="D62" s="18" t="s">
        <v>31</v>
      </c>
      <c r="E62" s="9"/>
      <c r="F62" s="18" t="s">
        <v>32</v>
      </c>
      <c r="G62" s="10"/>
      <c r="H62" s="8"/>
      <c r="I62" s="9" t="s">
        <v>33</v>
      </c>
      <c r="J62" s="10"/>
    </row>
    <row r="63" spans="1:11">
      <c r="A63" s="8"/>
      <c r="B63" s="14" t="s">
        <v>34</v>
      </c>
      <c r="C63" s="9"/>
      <c r="D63" s="9"/>
      <c r="E63" s="9"/>
      <c r="F63" s="9"/>
      <c r="G63" s="10"/>
      <c r="H63" s="8"/>
      <c r="I63" s="9"/>
      <c r="J63" s="10"/>
    </row>
    <row r="64" spans="1:11" ht="18.899999999999999" customHeight="1">
      <c r="A64" s="8"/>
      <c r="B64" s="111" t="s">
        <v>35</v>
      </c>
      <c r="C64" s="9"/>
      <c r="D64" s="111" t="s">
        <v>36</v>
      </c>
      <c r="E64" s="9"/>
      <c r="F64" s="19" t="s">
        <v>30</v>
      </c>
      <c r="G64" s="10"/>
      <c r="H64" s="8"/>
      <c r="I64" s="9"/>
      <c r="J64" s="10"/>
    </row>
    <row r="65" spans="1:11" ht="18.899999999999999" customHeight="1">
      <c r="A65" s="8"/>
      <c r="B65" s="20"/>
      <c r="C65" s="9"/>
      <c r="D65" s="20"/>
      <c r="E65" s="9"/>
      <c r="F65" s="21"/>
      <c r="G65" s="22"/>
      <c r="H65" s="8"/>
      <c r="I65" s="23"/>
      <c r="J65" s="10"/>
      <c r="K65" s="24"/>
    </row>
    <row r="66" spans="1:11" ht="18.899999999999999" customHeight="1">
      <c r="A66" s="8"/>
      <c r="B66" s="20"/>
      <c r="C66" s="9"/>
      <c r="D66" s="20"/>
      <c r="E66" s="9"/>
      <c r="F66" s="21"/>
      <c r="G66" s="22"/>
      <c r="H66" s="8"/>
      <c r="I66" s="23"/>
      <c r="J66" s="10"/>
      <c r="K66" s="24"/>
    </row>
    <row r="67" spans="1:11" ht="18.899999999999999" customHeight="1">
      <c r="A67" s="8"/>
      <c r="B67" s="20"/>
      <c r="C67" s="9"/>
      <c r="D67" s="20"/>
      <c r="E67" s="9"/>
      <c r="F67" s="21"/>
      <c r="G67" s="22"/>
      <c r="H67" s="8"/>
      <c r="I67" s="23"/>
      <c r="J67" s="10"/>
      <c r="K67" s="24"/>
    </row>
    <row r="68" spans="1:11" ht="18.899999999999999" customHeight="1">
      <c r="A68" s="8"/>
      <c r="B68" s="20"/>
      <c r="C68" s="9"/>
      <c r="D68" s="20"/>
      <c r="E68" s="9"/>
      <c r="F68" s="21"/>
      <c r="G68" s="22"/>
      <c r="H68" s="9"/>
      <c r="I68" s="23"/>
      <c r="J68" s="10"/>
      <c r="K68" s="24"/>
    </row>
    <row r="69" spans="1:11" ht="18.899999999999999" customHeight="1">
      <c r="A69" s="8"/>
      <c r="B69" s="20"/>
      <c r="C69" s="9"/>
      <c r="D69" s="20"/>
      <c r="E69" s="9"/>
      <c r="F69" s="21"/>
      <c r="G69" s="22"/>
      <c r="H69" s="9"/>
      <c r="I69" s="23"/>
      <c r="J69" s="10"/>
      <c r="K69" s="24"/>
    </row>
    <row r="70" spans="1:11" ht="18.899999999999999" customHeight="1">
      <c r="A70" s="8"/>
      <c r="B70" s="20"/>
      <c r="C70" s="9"/>
      <c r="D70" s="20"/>
      <c r="E70" s="9"/>
      <c r="F70" s="21"/>
      <c r="G70" s="22"/>
      <c r="H70" s="9"/>
      <c r="I70" s="23"/>
      <c r="J70" s="10"/>
      <c r="K70" s="24"/>
    </row>
    <row r="71" spans="1:11" ht="18.899999999999999" customHeight="1">
      <c r="A71" s="8"/>
      <c r="B71" s="20"/>
      <c r="C71" s="9"/>
      <c r="D71" s="20"/>
      <c r="E71" s="9"/>
      <c r="F71" s="21"/>
      <c r="G71" s="22"/>
      <c r="H71" s="9"/>
      <c r="I71" s="23"/>
      <c r="J71" s="10"/>
      <c r="K71" s="24"/>
    </row>
    <row r="72" spans="1:11" ht="18.899999999999999" customHeight="1">
      <c r="A72" s="8"/>
      <c r="B72" s="20"/>
      <c r="C72" s="9"/>
      <c r="D72" s="20"/>
      <c r="E72" s="9"/>
      <c r="F72" s="21"/>
      <c r="G72" s="22"/>
      <c r="H72" s="9"/>
      <c r="I72" s="23"/>
      <c r="J72" s="10"/>
      <c r="K72" s="24"/>
    </row>
    <row r="73" spans="1:11" ht="18.899999999999999" customHeight="1">
      <c r="A73" s="8"/>
      <c r="B73" s="20"/>
      <c r="C73" s="9"/>
      <c r="D73" s="20"/>
      <c r="E73" s="9"/>
      <c r="F73" s="21"/>
      <c r="G73" s="22"/>
      <c r="H73" s="9"/>
      <c r="I73" s="23">
        <v>12158.25</v>
      </c>
      <c r="J73" s="10"/>
      <c r="K73" s="24"/>
    </row>
    <row r="74" spans="1:11" ht="18.899999999999999" customHeight="1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899999999999999" customHeight="1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899999999999999" customHeight="1">
      <c r="A76" s="8"/>
      <c r="B76" s="20"/>
      <c r="C76" s="9"/>
      <c r="D76" s="20"/>
      <c r="E76" s="9"/>
      <c r="F76" s="21"/>
      <c r="G76" s="22"/>
      <c r="H76" s="9"/>
      <c r="I76" s="9"/>
      <c r="J76" s="10"/>
    </row>
    <row r="77" spans="1:11" ht="18.899999999999999" customHeight="1">
      <c r="A77" s="8"/>
      <c r="B77" s="20"/>
      <c r="C77" s="9"/>
      <c r="D77" s="20"/>
      <c r="E77" s="9"/>
      <c r="F77" s="21"/>
      <c r="G77" s="22"/>
      <c r="H77" s="9"/>
      <c r="I77" s="9"/>
      <c r="J77" s="10"/>
    </row>
    <row r="78" spans="1:11" ht="18.899999999999999" customHeight="1">
      <c r="A78" s="8"/>
      <c r="B78" s="20"/>
      <c r="C78" s="9"/>
      <c r="D78" s="20"/>
      <c r="E78" s="9"/>
      <c r="F78" s="21"/>
      <c r="G78" s="22"/>
      <c r="H78" s="9"/>
      <c r="I78" s="9"/>
      <c r="J78" s="10"/>
    </row>
    <row r="79" spans="1:11" ht="18.899999999999999" customHeight="1">
      <c r="A79" s="8"/>
      <c r="B79" s="20"/>
      <c r="C79" s="9"/>
      <c r="D79" s="20"/>
      <c r="E79" s="9"/>
      <c r="F79" s="21"/>
      <c r="G79" s="22"/>
      <c r="H79" s="9"/>
      <c r="I79" s="9"/>
      <c r="J79" s="10"/>
    </row>
    <row r="80" spans="1:11" ht="18.899999999999999" customHeight="1">
      <c r="A80" s="8"/>
      <c r="B80" s="20"/>
      <c r="C80" s="9"/>
      <c r="D80" s="20"/>
      <c r="E80" s="9"/>
      <c r="F80" s="25"/>
      <c r="G80" s="10"/>
      <c r="H80" s="9"/>
      <c r="I80" s="9"/>
      <c r="J80" s="10"/>
    </row>
    <row r="81" spans="1:12" ht="18.899999999999999" customHeight="1">
      <c r="A81" s="8"/>
      <c r="B81" s="20"/>
      <c r="C81" s="9"/>
      <c r="D81" s="20"/>
      <c r="E81" s="9"/>
      <c r="F81" s="25"/>
      <c r="G81" s="10"/>
      <c r="H81" s="9"/>
      <c r="I81" s="9"/>
      <c r="J81" s="10"/>
    </row>
    <row r="82" spans="1:12" ht="18.899999999999999" customHeight="1">
      <c r="A82" s="8"/>
      <c r="B82" s="20"/>
      <c r="C82" s="9"/>
      <c r="D82" s="20"/>
      <c r="E82" s="9"/>
      <c r="F82" s="25"/>
      <c r="G82" s="10"/>
      <c r="H82" s="9"/>
      <c r="I82" s="9"/>
      <c r="J82" s="10"/>
    </row>
    <row r="83" spans="1:12" ht="18.899999999999999" customHeight="1">
      <c r="A83" s="8"/>
      <c r="B83" s="20"/>
      <c r="D83" s="20"/>
      <c r="F83" s="26"/>
      <c r="G83" s="10"/>
      <c r="I83" s="27"/>
      <c r="J83" s="10"/>
    </row>
    <row r="84" spans="1:12">
      <c r="A84" s="8"/>
      <c r="B84" s="14" t="s">
        <v>37</v>
      </c>
      <c r="C84" s="9"/>
      <c r="D84" s="9"/>
      <c r="E84" s="9"/>
      <c r="F84" s="9"/>
      <c r="G84" s="10"/>
      <c r="H84" s="8"/>
      <c r="I84" s="9"/>
      <c r="J84" s="10"/>
    </row>
    <row r="85" spans="1:12">
      <c r="A85" s="8"/>
      <c r="B85" s="14" t="s">
        <v>38</v>
      </c>
      <c r="C85" s="9"/>
      <c r="D85" s="9"/>
      <c r="E85" s="9"/>
      <c r="F85" s="9"/>
      <c r="G85" s="10"/>
      <c r="H85" s="8"/>
      <c r="I85" s="9"/>
      <c r="J85" s="10"/>
      <c r="L85" s="2">
        <f>SUM(L76)</f>
        <v>0</v>
      </c>
    </row>
    <row r="86" spans="1:12" ht="19.5" customHeight="1">
      <c r="A86" s="8"/>
      <c r="B86" s="18" t="s">
        <v>39</v>
      </c>
      <c r="C86" s="9"/>
      <c r="D86" s="18" t="s">
        <v>31</v>
      </c>
      <c r="E86" s="9"/>
      <c r="F86" s="18" t="s">
        <v>32</v>
      </c>
      <c r="G86" s="10"/>
      <c r="H86" s="8"/>
      <c r="I86" s="9" t="s">
        <v>33</v>
      </c>
      <c r="J86" s="10"/>
    </row>
    <row r="87" spans="1:12" ht="16.5" customHeight="1">
      <c r="A87" s="8"/>
      <c r="B87" s="18" t="s">
        <v>31</v>
      </c>
      <c r="C87" s="9"/>
      <c r="D87" s="18" t="s">
        <v>31</v>
      </c>
      <c r="E87" s="9"/>
      <c r="F87" s="18" t="s">
        <v>32</v>
      </c>
      <c r="G87" s="10"/>
      <c r="H87" s="8"/>
      <c r="I87" s="9" t="s">
        <v>33</v>
      </c>
      <c r="J87" s="10"/>
    </row>
    <row r="88" spans="1:12" ht="21.75" customHeight="1">
      <c r="A88" s="28"/>
      <c r="B88" s="29" t="s">
        <v>87</v>
      </c>
      <c r="C88" s="29"/>
      <c r="D88" s="29"/>
      <c r="E88" s="29"/>
      <c r="F88" s="29"/>
      <c r="G88" s="31"/>
      <c r="H88" s="28"/>
      <c r="I88" s="12">
        <v>6520225.8099999996</v>
      </c>
      <c r="J88" s="30"/>
    </row>
    <row r="89" spans="1:12" ht="32.25" customHeight="1">
      <c r="A89" s="8"/>
      <c r="B89" s="9" t="s">
        <v>40</v>
      </c>
      <c r="C89" s="9"/>
      <c r="D89" s="9"/>
      <c r="E89" s="9"/>
      <c r="F89" s="3" t="s">
        <v>41</v>
      </c>
      <c r="G89" s="5"/>
      <c r="H89" s="5"/>
      <c r="I89" s="5"/>
      <c r="J89" s="7"/>
    </row>
    <row r="90" spans="1:12">
      <c r="A90" s="8"/>
      <c r="B90" s="9" t="s">
        <v>42</v>
      </c>
      <c r="C90" s="9"/>
      <c r="D90" s="9" t="s">
        <v>43</v>
      </c>
      <c r="E90" s="9"/>
      <c r="F90" s="8" t="s">
        <v>83</v>
      </c>
      <c r="G90" s="9"/>
      <c r="I90" s="9" t="s">
        <v>84</v>
      </c>
      <c r="J90" s="10"/>
    </row>
    <row r="91" spans="1:12" ht="27" customHeight="1">
      <c r="A91" s="28"/>
      <c r="B91" s="29" t="s">
        <v>44</v>
      </c>
      <c r="C91" s="29"/>
      <c r="D91" s="29"/>
      <c r="E91" s="29"/>
      <c r="F91" s="28" t="s">
        <v>45</v>
      </c>
      <c r="G91" s="29"/>
      <c r="H91" s="29"/>
      <c r="I91" s="29"/>
      <c r="J91" s="31"/>
    </row>
    <row r="92" spans="1:12" ht="21.75" customHeight="1">
      <c r="A92" s="513" t="s">
        <v>22</v>
      </c>
      <c r="B92" s="514"/>
      <c r="C92" s="514"/>
      <c r="D92" s="514"/>
      <c r="E92" s="514"/>
      <c r="F92" s="514"/>
      <c r="G92" s="515"/>
      <c r="H92" s="513" t="s">
        <v>23</v>
      </c>
      <c r="I92" s="514"/>
      <c r="J92" s="515"/>
      <c r="K92" s="1"/>
    </row>
    <row r="93" spans="1:12" ht="21.75" customHeight="1">
      <c r="A93" s="507" t="s">
        <v>24</v>
      </c>
      <c r="B93" s="508"/>
      <c r="C93" s="508"/>
      <c r="D93" s="508"/>
      <c r="E93" s="508"/>
      <c r="F93" s="508"/>
      <c r="G93" s="509"/>
      <c r="H93" s="510" t="s">
        <v>25</v>
      </c>
      <c r="I93" s="511"/>
      <c r="J93" s="512"/>
    </row>
    <row r="94" spans="1:12" ht="14.25" customHeight="1">
      <c r="A94" s="3"/>
      <c r="B94" s="4"/>
      <c r="C94" s="5"/>
      <c r="D94" s="6"/>
      <c r="E94" s="5"/>
      <c r="F94" s="5"/>
      <c r="G94" s="7"/>
      <c r="H94" s="504" t="s">
        <v>26</v>
      </c>
      <c r="I94" s="505"/>
      <c r="J94" s="506"/>
    </row>
    <row r="95" spans="1:12" ht="18.75" customHeight="1">
      <c r="A95" s="8"/>
      <c r="B95" s="9" t="s">
        <v>90</v>
      </c>
      <c r="C95" s="9"/>
      <c r="D95" s="9"/>
      <c r="E95" s="9"/>
      <c r="F95" s="9"/>
      <c r="G95" s="10"/>
      <c r="H95" s="11"/>
      <c r="I95" s="12">
        <v>8889423.5899999999</v>
      </c>
      <c r="J95" s="13"/>
    </row>
    <row r="96" spans="1:12" ht="17.25" customHeight="1">
      <c r="A96" s="8"/>
      <c r="B96" s="14" t="s">
        <v>27</v>
      </c>
      <c r="C96" s="9"/>
      <c r="D96" s="9"/>
      <c r="E96" s="9"/>
      <c r="F96" s="9"/>
      <c r="G96" s="10"/>
      <c r="H96" s="8"/>
      <c r="I96" s="9"/>
      <c r="J96" s="10"/>
    </row>
    <row r="97" spans="1:11" ht="16.5" customHeight="1">
      <c r="A97" s="8"/>
      <c r="B97" s="15" t="s">
        <v>28</v>
      </c>
      <c r="C97" s="16"/>
      <c r="D97" s="15" t="s">
        <v>29</v>
      </c>
      <c r="E97" s="16"/>
      <c r="F97" s="17" t="s">
        <v>30</v>
      </c>
      <c r="G97" s="10"/>
      <c r="H97" s="8"/>
      <c r="I97" s="9"/>
      <c r="J97" s="10"/>
    </row>
    <row r="98" spans="1:11" ht="16.5" customHeight="1">
      <c r="A98" s="8"/>
      <c r="B98" s="18" t="s">
        <v>31</v>
      </c>
      <c r="C98" s="9"/>
      <c r="D98" s="18" t="s">
        <v>31</v>
      </c>
      <c r="E98" s="9"/>
      <c r="F98" s="18" t="s">
        <v>32</v>
      </c>
      <c r="G98" s="10"/>
      <c r="H98" s="8"/>
      <c r="I98" s="9" t="s">
        <v>33</v>
      </c>
      <c r="J98" s="10"/>
    </row>
    <row r="99" spans="1:11" ht="16.5" customHeight="1">
      <c r="A99" s="8"/>
      <c r="B99" s="18" t="s">
        <v>31</v>
      </c>
      <c r="C99" s="9"/>
      <c r="D99" s="18" t="s">
        <v>31</v>
      </c>
      <c r="E99" s="9"/>
      <c r="F99" s="18" t="s">
        <v>32</v>
      </c>
      <c r="G99" s="10"/>
      <c r="H99" s="8"/>
      <c r="I99" s="9" t="s">
        <v>33</v>
      </c>
      <c r="J99" s="10"/>
    </row>
    <row r="100" spans="1:11">
      <c r="A100" s="8"/>
      <c r="B100" s="14" t="s">
        <v>34</v>
      </c>
      <c r="C100" s="9"/>
      <c r="D100" s="9"/>
      <c r="E100" s="9"/>
      <c r="F100" s="9"/>
      <c r="G100" s="10"/>
      <c r="H100" s="8"/>
      <c r="I100" s="9"/>
      <c r="J100" s="10"/>
    </row>
    <row r="101" spans="1:11" ht="18.899999999999999" customHeight="1">
      <c r="A101" s="8"/>
      <c r="B101" s="111" t="s">
        <v>35</v>
      </c>
      <c r="C101" s="9"/>
      <c r="D101" s="111" t="s">
        <v>36</v>
      </c>
      <c r="E101" s="9"/>
      <c r="F101" s="19" t="s">
        <v>30</v>
      </c>
      <c r="G101" s="10"/>
      <c r="H101" s="8"/>
      <c r="I101" s="9"/>
      <c r="J101" s="10"/>
    </row>
    <row r="102" spans="1:11" ht="18.899999999999999" customHeight="1">
      <c r="A102" s="8"/>
      <c r="B102" s="20" t="s">
        <v>85</v>
      </c>
      <c r="C102" s="9"/>
      <c r="D102" s="111" t="s">
        <v>89</v>
      </c>
      <c r="E102" s="9"/>
      <c r="F102" s="21">
        <v>450</v>
      </c>
      <c r="G102" s="22"/>
      <c r="H102" s="8"/>
      <c r="I102" s="23"/>
      <c r="J102" s="10"/>
      <c r="K102" s="24"/>
    </row>
    <row r="103" spans="1:11" ht="18.899999999999999" customHeight="1">
      <c r="A103" s="8"/>
      <c r="B103" s="20" t="s">
        <v>91</v>
      </c>
      <c r="C103" s="9"/>
      <c r="D103" s="111" t="s">
        <v>95</v>
      </c>
      <c r="E103" s="9"/>
      <c r="F103" s="21">
        <v>4084</v>
      </c>
      <c r="G103" s="22"/>
      <c r="H103" s="8"/>
      <c r="I103" s="23"/>
      <c r="J103" s="10"/>
      <c r="K103" s="24"/>
    </row>
    <row r="104" spans="1:11" ht="18.899999999999999" customHeight="1">
      <c r="A104" s="8"/>
      <c r="B104" s="20" t="s">
        <v>91</v>
      </c>
      <c r="C104" s="9"/>
      <c r="D104" s="111" t="s">
        <v>96</v>
      </c>
      <c r="E104" s="9"/>
      <c r="F104" s="21">
        <v>5517.95</v>
      </c>
      <c r="G104" s="22"/>
      <c r="H104" s="8"/>
      <c r="I104" s="23"/>
      <c r="J104" s="10"/>
      <c r="K104" s="24"/>
    </row>
    <row r="105" spans="1:11" ht="18.899999999999999" customHeight="1">
      <c r="A105" s="8"/>
      <c r="B105" s="20" t="s">
        <v>91</v>
      </c>
      <c r="C105" s="9"/>
      <c r="D105" s="111" t="s">
        <v>96</v>
      </c>
      <c r="E105" s="9"/>
      <c r="F105" s="21">
        <v>400</v>
      </c>
      <c r="G105" s="22"/>
      <c r="H105" s="9"/>
      <c r="I105" s="23"/>
      <c r="J105" s="10"/>
      <c r="K105" s="24"/>
    </row>
    <row r="106" spans="1:11" ht="18.899999999999999" customHeight="1">
      <c r="A106" s="8"/>
      <c r="B106" s="20" t="s">
        <v>91</v>
      </c>
      <c r="D106" s="111" t="s">
        <v>96</v>
      </c>
      <c r="F106" s="26">
        <v>2555.89</v>
      </c>
      <c r="G106" s="10"/>
      <c r="I106" s="27"/>
      <c r="J106" s="10"/>
    </row>
    <row r="107" spans="1:11" ht="18.899999999999999" customHeight="1">
      <c r="A107" s="8"/>
      <c r="B107" s="20" t="s">
        <v>92</v>
      </c>
      <c r="C107" s="9"/>
      <c r="D107" s="111" t="s">
        <v>97</v>
      </c>
      <c r="E107" s="9"/>
      <c r="F107" s="21">
        <v>1050</v>
      </c>
      <c r="G107" s="22"/>
      <c r="H107" s="9"/>
      <c r="I107" s="23"/>
      <c r="J107" s="10"/>
      <c r="K107" s="24"/>
    </row>
    <row r="108" spans="1:11" ht="18.899999999999999" customHeight="1">
      <c r="A108" s="8"/>
      <c r="B108" s="20" t="s">
        <v>92</v>
      </c>
      <c r="C108" s="9"/>
      <c r="D108" s="111" t="s">
        <v>98</v>
      </c>
      <c r="E108" s="9"/>
      <c r="F108" s="21">
        <v>1300</v>
      </c>
      <c r="G108" s="22"/>
      <c r="H108" s="9"/>
      <c r="I108" s="23"/>
      <c r="J108" s="10"/>
      <c r="K108" s="24"/>
    </row>
    <row r="109" spans="1:11" ht="18.899999999999999" customHeight="1">
      <c r="A109" s="8"/>
      <c r="B109" s="20" t="s">
        <v>92</v>
      </c>
      <c r="C109" s="9"/>
      <c r="D109" s="111" t="s">
        <v>99</v>
      </c>
      <c r="E109" s="9"/>
      <c r="F109" s="21">
        <v>1200</v>
      </c>
      <c r="G109" s="22"/>
      <c r="H109" s="9"/>
      <c r="I109" s="23"/>
      <c r="J109" s="10"/>
      <c r="K109" s="24"/>
    </row>
    <row r="110" spans="1:11" ht="18.899999999999999" customHeight="1">
      <c r="A110" s="8"/>
      <c r="B110" s="20" t="s">
        <v>92</v>
      </c>
      <c r="C110" s="9"/>
      <c r="D110" s="111" t="s">
        <v>100</v>
      </c>
      <c r="E110" s="9"/>
      <c r="F110" s="21">
        <v>29447.200000000001</v>
      </c>
      <c r="G110" s="22"/>
      <c r="H110" s="9"/>
      <c r="I110" s="23"/>
      <c r="J110" s="10"/>
      <c r="K110" s="24"/>
    </row>
    <row r="111" spans="1:11" ht="18.899999999999999" customHeight="1">
      <c r="A111" s="8"/>
      <c r="B111" s="20" t="s">
        <v>93</v>
      </c>
      <c r="C111" s="9"/>
      <c r="D111" s="111" t="s">
        <v>101</v>
      </c>
      <c r="E111" s="9"/>
      <c r="F111" s="21">
        <v>6395.4</v>
      </c>
      <c r="G111" s="22"/>
      <c r="H111" s="9"/>
      <c r="I111" s="23"/>
      <c r="J111" s="10"/>
      <c r="K111" s="24"/>
    </row>
    <row r="112" spans="1:11" ht="18.899999999999999" customHeight="1">
      <c r="A112" s="8"/>
      <c r="B112" s="20" t="s">
        <v>93</v>
      </c>
      <c r="C112" s="9"/>
      <c r="D112" s="111" t="s">
        <v>103</v>
      </c>
      <c r="E112" s="9"/>
      <c r="F112" s="21">
        <v>4284.33</v>
      </c>
      <c r="G112" s="22"/>
      <c r="H112" s="9"/>
      <c r="I112" s="59"/>
      <c r="J112" s="10"/>
      <c r="K112" s="24"/>
    </row>
    <row r="113" spans="1:12" ht="18.899999999999999" customHeight="1">
      <c r="A113" s="8"/>
      <c r="B113" s="20" t="s">
        <v>93</v>
      </c>
      <c r="C113" s="9"/>
      <c r="D113" s="111" t="s">
        <v>103</v>
      </c>
      <c r="E113" s="9"/>
      <c r="F113" s="21">
        <v>20256.560000000001</v>
      </c>
      <c r="G113" s="22"/>
      <c r="H113" s="9"/>
      <c r="I113" s="23"/>
      <c r="J113" s="10"/>
      <c r="K113" s="24"/>
    </row>
    <row r="114" spans="1:12" ht="18.899999999999999" customHeight="1">
      <c r="A114" s="8"/>
      <c r="B114" s="20" t="s">
        <v>93</v>
      </c>
      <c r="C114" s="9"/>
      <c r="D114" s="111" t="s">
        <v>104</v>
      </c>
      <c r="E114" s="9"/>
      <c r="F114" s="21">
        <v>10897.92</v>
      </c>
      <c r="G114" s="22"/>
      <c r="H114" s="9"/>
      <c r="I114" s="9"/>
      <c r="J114" s="10"/>
    </row>
    <row r="115" spans="1:12" ht="18.899999999999999" customHeight="1">
      <c r="A115" s="8"/>
      <c r="B115" s="20" t="s">
        <v>93</v>
      </c>
      <c r="C115" s="9"/>
      <c r="D115" s="111" t="s">
        <v>105</v>
      </c>
      <c r="E115" s="9"/>
      <c r="F115" s="21">
        <v>4128</v>
      </c>
      <c r="G115" s="22"/>
      <c r="H115" s="9"/>
      <c r="I115" s="9"/>
      <c r="J115" s="10"/>
    </row>
    <row r="116" spans="1:12" ht="18.899999999999999" customHeight="1">
      <c r="A116" s="8"/>
      <c r="B116" s="20" t="s">
        <v>93</v>
      </c>
      <c r="C116" s="9"/>
      <c r="D116" s="111" t="s">
        <v>106</v>
      </c>
      <c r="E116" s="9"/>
      <c r="F116" s="21">
        <v>600</v>
      </c>
      <c r="G116" s="22"/>
      <c r="H116" s="9"/>
      <c r="I116" s="9"/>
      <c r="J116" s="10"/>
      <c r="L116" s="2">
        <v>119520</v>
      </c>
    </row>
    <row r="117" spans="1:12" ht="18.899999999999999" customHeight="1">
      <c r="A117" s="8"/>
      <c r="B117" s="20" t="s">
        <v>93</v>
      </c>
      <c r="C117" s="9"/>
      <c r="D117" s="111" t="s">
        <v>107</v>
      </c>
      <c r="E117" s="9"/>
      <c r="F117" s="21">
        <v>6784</v>
      </c>
      <c r="G117" s="22"/>
      <c r="H117" s="9"/>
      <c r="I117" s="9"/>
      <c r="J117" s="10"/>
      <c r="L117" s="2">
        <v>4500</v>
      </c>
    </row>
    <row r="118" spans="1:12" ht="18.899999999999999" customHeight="1">
      <c r="A118" s="8"/>
      <c r="B118" s="20" t="s">
        <v>93</v>
      </c>
      <c r="C118" s="9"/>
      <c r="D118" s="111" t="s">
        <v>108</v>
      </c>
      <c r="E118" s="9"/>
      <c r="F118" s="25">
        <v>1862.43</v>
      </c>
      <c r="G118" s="10"/>
      <c r="H118" s="9"/>
      <c r="I118" s="9"/>
      <c r="J118" s="10"/>
      <c r="L118" s="2">
        <v>1250</v>
      </c>
    </row>
    <row r="119" spans="1:12" ht="18.899999999999999" customHeight="1">
      <c r="A119" s="8"/>
      <c r="B119" s="20" t="s">
        <v>93</v>
      </c>
      <c r="C119" s="9"/>
      <c r="D119" s="111" t="s">
        <v>109</v>
      </c>
      <c r="E119" s="9"/>
      <c r="F119" s="25">
        <v>8202.6200000000008</v>
      </c>
      <c r="G119" s="10"/>
      <c r="H119" s="9"/>
      <c r="I119" s="9"/>
      <c r="J119" s="10"/>
    </row>
    <row r="120" spans="1:12" ht="18.899999999999999" customHeight="1">
      <c r="A120" s="8"/>
      <c r="B120" s="20" t="s">
        <v>94</v>
      </c>
      <c r="C120" s="9"/>
      <c r="D120" s="111" t="s">
        <v>110</v>
      </c>
      <c r="E120" s="9"/>
      <c r="F120" s="25">
        <v>177772.9</v>
      </c>
      <c r="G120" s="10"/>
      <c r="H120" s="9"/>
      <c r="I120" s="58">
        <f>F102+F103+F104+F105+F106+F107+F108+F109+F110+F111+F112+F113+F114+F115+F116+F117+F118+F119+F120+F121</f>
        <v>287189.19999999995</v>
      </c>
      <c r="J120" s="10"/>
    </row>
    <row r="121" spans="1:12">
      <c r="A121" s="8"/>
      <c r="B121" s="14" t="s">
        <v>37</v>
      </c>
      <c r="C121" s="9"/>
      <c r="D121" s="9"/>
      <c r="E121" s="9"/>
      <c r="F121" s="58"/>
      <c r="G121" s="10"/>
      <c r="H121" s="8"/>
      <c r="I121" s="9"/>
      <c r="J121" s="10"/>
    </row>
    <row r="122" spans="1:12" ht="17.25" customHeight="1">
      <c r="A122" s="8"/>
      <c r="B122" s="14" t="s">
        <v>38</v>
      </c>
      <c r="C122" s="9"/>
      <c r="D122" s="9"/>
      <c r="E122" s="9"/>
      <c r="F122" s="9"/>
      <c r="G122" s="10"/>
      <c r="H122" s="8"/>
      <c r="I122" s="9"/>
      <c r="J122" s="10"/>
      <c r="L122" s="2">
        <f>SUM(L114)</f>
        <v>0</v>
      </c>
    </row>
    <row r="123" spans="1:12" ht="19.5" customHeight="1">
      <c r="A123" s="8"/>
      <c r="B123" s="18"/>
      <c r="C123" s="9"/>
      <c r="D123" s="18"/>
      <c r="E123" s="9"/>
      <c r="F123" s="18"/>
      <c r="G123" s="10"/>
      <c r="H123" s="8"/>
      <c r="I123" s="9"/>
      <c r="J123" s="10"/>
    </row>
    <row r="124" spans="1:12" ht="18.899999999999999" customHeight="1">
      <c r="A124" s="8"/>
      <c r="B124" s="111" t="s">
        <v>35</v>
      </c>
      <c r="C124" s="9"/>
      <c r="D124" s="111" t="s">
        <v>36</v>
      </c>
      <c r="E124" s="9"/>
      <c r="F124" s="19" t="s">
        <v>30</v>
      </c>
      <c r="G124" s="10"/>
      <c r="H124" s="8"/>
      <c r="I124" s="9"/>
      <c r="J124" s="10"/>
    </row>
    <row r="125" spans="1:12" ht="16.5" customHeight="1">
      <c r="A125" s="8"/>
      <c r="B125" s="20" t="s">
        <v>92</v>
      </c>
      <c r="C125" s="9"/>
      <c r="D125" s="111" t="s">
        <v>102</v>
      </c>
      <c r="E125" s="9"/>
      <c r="F125" s="25">
        <v>2</v>
      </c>
      <c r="G125" s="10"/>
      <c r="H125" s="8"/>
      <c r="I125" s="25">
        <v>2</v>
      </c>
      <c r="J125" s="10"/>
    </row>
    <row r="126" spans="1:12" ht="21.75" customHeight="1">
      <c r="A126" s="28"/>
      <c r="B126" s="29" t="s">
        <v>111</v>
      </c>
      <c r="C126" s="29"/>
      <c r="D126" s="29"/>
      <c r="E126" s="29"/>
      <c r="F126" s="29"/>
      <c r="G126" s="31"/>
      <c r="H126" s="28"/>
      <c r="I126" s="12">
        <v>8602232.3900000006</v>
      </c>
      <c r="J126" s="30"/>
    </row>
    <row r="127" spans="1:12" ht="32.25" customHeight="1">
      <c r="A127" s="3"/>
      <c r="B127" s="5" t="s">
        <v>40</v>
      </c>
      <c r="C127" s="5"/>
      <c r="D127" s="5"/>
      <c r="E127" s="5"/>
      <c r="F127" s="3" t="s">
        <v>41</v>
      </c>
      <c r="G127" s="5"/>
      <c r="H127" s="5"/>
      <c r="I127" s="5"/>
      <c r="J127" s="7"/>
    </row>
    <row r="128" spans="1:12">
      <c r="A128" s="8"/>
      <c r="B128" s="9" t="s">
        <v>42</v>
      </c>
      <c r="C128" s="9"/>
      <c r="D128" s="9" t="s">
        <v>43</v>
      </c>
      <c r="E128" s="10"/>
      <c r="F128" s="8" t="s">
        <v>83</v>
      </c>
      <c r="G128" s="9"/>
      <c r="H128" s="9"/>
      <c r="I128" s="9" t="s">
        <v>84</v>
      </c>
      <c r="J128" s="10"/>
    </row>
    <row r="129" spans="1:11" ht="7.5" customHeight="1">
      <c r="A129" s="28"/>
      <c r="B129" s="29"/>
      <c r="C129" s="29"/>
      <c r="D129" s="29"/>
      <c r="E129" s="31"/>
      <c r="F129" s="28"/>
      <c r="G129" s="29"/>
      <c r="H129" s="29"/>
      <c r="I129" s="29"/>
      <c r="J129" s="31"/>
    </row>
    <row r="130" spans="1:11" ht="21.75" customHeight="1">
      <c r="A130" s="513" t="s">
        <v>22</v>
      </c>
      <c r="B130" s="514"/>
      <c r="C130" s="514"/>
      <c r="D130" s="514"/>
      <c r="E130" s="514"/>
      <c r="F130" s="514"/>
      <c r="G130" s="515"/>
      <c r="H130" s="513" t="s">
        <v>23</v>
      </c>
      <c r="I130" s="514"/>
      <c r="J130" s="515"/>
      <c r="K130" s="1"/>
    </row>
    <row r="131" spans="1:11" ht="21.75" customHeight="1">
      <c r="A131" s="507" t="s">
        <v>24</v>
      </c>
      <c r="B131" s="508"/>
      <c r="C131" s="508"/>
      <c r="D131" s="508"/>
      <c r="E131" s="508"/>
      <c r="F131" s="508"/>
      <c r="G131" s="509"/>
      <c r="H131" s="510" t="s">
        <v>88</v>
      </c>
      <c r="I131" s="511"/>
      <c r="J131" s="512"/>
    </row>
    <row r="132" spans="1:11" ht="14.25" customHeight="1">
      <c r="A132" s="3"/>
      <c r="B132" s="4"/>
      <c r="C132" s="5"/>
      <c r="D132" s="6"/>
      <c r="E132" s="5"/>
      <c r="F132" s="5"/>
      <c r="G132" s="7"/>
      <c r="H132" s="504" t="s">
        <v>26</v>
      </c>
      <c r="I132" s="505"/>
      <c r="J132" s="506"/>
    </row>
    <row r="133" spans="1:11" ht="18.75" customHeight="1">
      <c r="A133" s="8"/>
      <c r="B133" s="9" t="s">
        <v>86</v>
      </c>
      <c r="C133" s="9"/>
      <c r="D133" s="9"/>
      <c r="E133" s="9"/>
      <c r="F133" s="9"/>
      <c r="G133" s="10"/>
      <c r="H133" s="11"/>
      <c r="I133" s="12">
        <v>6532376.5499999998</v>
      </c>
      <c r="J133" s="13"/>
    </row>
    <row r="134" spans="1:11" ht="17.25" customHeight="1">
      <c r="A134" s="8"/>
      <c r="B134" s="14" t="s">
        <v>27</v>
      </c>
      <c r="C134" s="9"/>
      <c r="D134" s="9"/>
      <c r="E134" s="9"/>
      <c r="F134" s="9"/>
      <c r="G134" s="10"/>
      <c r="H134" s="8"/>
      <c r="I134" s="9"/>
      <c r="J134" s="10"/>
    </row>
    <row r="135" spans="1:11" ht="16.5" customHeight="1">
      <c r="A135" s="8"/>
      <c r="B135" s="15" t="s">
        <v>28</v>
      </c>
      <c r="C135" s="16"/>
      <c r="D135" s="15" t="s">
        <v>29</v>
      </c>
      <c r="E135" s="16"/>
      <c r="F135" s="17" t="s">
        <v>30</v>
      </c>
      <c r="G135" s="10"/>
      <c r="H135" s="8"/>
      <c r="I135" s="9"/>
      <c r="J135" s="10"/>
    </row>
    <row r="136" spans="1:11" ht="16.5" customHeight="1">
      <c r="A136" s="8"/>
      <c r="B136" s="18" t="s">
        <v>31</v>
      </c>
      <c r="C136" s="9"/>
      <c r="D136" s="18" t="s">
        <v>31</v>
      </c>
      <c r="E136" s="9"/>
      <c r="F136" s="18" t="s">
        <v>32</v>
      </c>
      <c r="G136" s="10"/>
      <c r="H136" s="8"/>
      <c r="I136" s="9" t="s">
        <v>33</v>
      </c>
      <c r="J136" s="10"/>
    </row>
    <row r="137" spans="1:11" ht="16.5" customHeight="1">
      <c r="A137" s="8"/>
      <c r="B137" s="18" t="s">
        <v>31</v>
      </c>
      <c r="C137" s="9"/>
      <c r="D137" s="18" t="s">
        <v>31</v>
      </c>
      <c r="E137" s="9"/>
      <c r="F137" s="18" t="s">
        <v>32</v>
      </c>
      <c r="G137" s="10"/>
      <c r="H137" s="8"/>
      <c r="I137" s="9" t="s">
        <v>33</v>
      </c>
      <c r="J137" s="10"/>
    </row>
    <row r="138" spans="1:11">
      <c r="A138" s="8"/>
      <c r="B138" s="14" t="s">
        <v>34</v>
      </c>
      <c r="C138" s="9"/>
      <c r="D138" s="9"/>
      <c r="E138" s="9"/>
      <c r="F138" s="9"/>
      <c r="G138" s="10"/>
      <c r="H138" s="8"/>
      <c r="I138" s="9"/>
      <c r="J138" s="10"/>
    </row>
    <row r="139" spans="1:11" ht="18.899999999999999" customHeight="1">
      <c r="A139" s="8"/>
      <c r="B139" s="111" t="s">
        <v>35</v>
      </c>
      <c r="C139" s="9"/>
      <c r="D139" s="111" t="s">
        <v>36</v>
      </c>
      <c r="E139" s="9"/>
      <c r="F139" s="19" t="s">
        <v>30</v>
      </c>
      <c r="G139" s="10"/>
      <c r="H139" s="8"/>
      <c r="I139" s="9"/>
      <c r="J139" s="10"/>
    </row>
    <row r="140" spans="1:11" ht="18.899999999999999" customHeight="1">
      <c r="A140" s="8"/>
      <c r="B140" s="20"/>
      <c r="C140" s="9"/>
      <c r="D140" s="20"/>
      <c r="E140" s="9"/>
      <c r="F140" s="21"/>
      <c r="G140" s="22"/>
      <c r="H140" s="8"/>
      <c r="I140" s="23"/>
      <c r="J140" s="10"/>
      <c r="K140" s="24"/>
    </row>
    <row r="141" spans="1:11" ht="18.899999999999999" customHeight="1">
      <c r="A141" s="8"/>
      <c r="B141" s="20"/>
      <c r="C141" s="9"/>
      <c r="D141" s="20"/>
      <c r="E141" s="9"/>
      <c r="F141" s="21"/>
      <c r="G141" s="22"/>
      <c r="H141" s="8"/>
      <c r="I141" s="23"/>
      <c r="J141" s="10"/>
      <c r="K141" s="24"/>
    </row>
    <row r="142" spans="1:11" ht="18.899999999999999" customHeight="1">
      <c r="A142" s="8"/>
      <c r="B142" s="20"/>
      <c r="C142" s="9"/>
      <c r="D142" s="20"/>
      <c r="E142" s="9"/>
      <c r="F142" s="21"/>
      <c r="G142" s="22"/>
      <c r="H142" s="8"/>
      <c r="I142" s="23"/>
      <c r="J142" s="10"/>
      <c r="K142" s="24"/>
    </row>
    <row r="143" spans="1:11" ht="18.899999999999999" customHeight="1">
      <c r="A143" s="8"/>
      <c r="B143" s="20"/>
      <c r="C143" s="9"/>
      <c r="D143" s="20"/>
      <c r="E143" s="9"/>
      <c r="F143" s="21"/>
      <c r="G143" s="22"/>
      <c r="H143" s="9"/>
      <c r="I143" s="23"/>
      <c r="J143" s="10"/>
      <c r="K143" s="24"/>
    </row>
    <row r="144" spans="1:11" ht="18.899999999999999" customHeight="1">
      <c r="A144" s="8"/>
      <c r="B144" s="20"/>
      <c r="C144" s="9"/>
      <c r="D144" s="20"/>
      <c r="E144" s="9"/>
      <c r="F144" s="21"/>
      <c r="G144" s="22"/>
      <c r="H144" s="9"/>
      <c r="I144" s="23"/>
      <c r="J144" s="10"/>
      <c r="K144" s="24"/>
    </row>
    <row r="145" spans="1:12" ht="18.899999999999999" customHeight="1">
      <c r="A145" s="8"/>
      <c r="B145" s="20"/>
      <c r="C145" s="9"/>
      <c r="D145" s="20"/>
      <c r="E145" s="9"/>
      <c r="F145" s="21"/>
      <c r="G145" s="22"/>
      <c r="H145" s="9"/>
      <c r="I145" s="23"/>
      <c r="J145" s="10"/>
      <c r="K145" s="24"/>
    </row>
    <row r="146" spans="1:12" ht="18.899999999999999" customHeight="1">
      <c r="A146" s="8"/>
      <c r="B146" s="20"/>
      <c r="C146" s="9"/>
      <c r="D146" s="20"/>
      <c r="E146" s="9"/>
      <c r="F146" s="21"/>
      <c r="G146" s="22"/>
      <c r="H146" s="9"/>
      <c r="I146" s="23"/>
      <c r="J146" s="10"/>
      <c r="K146" s="24"/>
    </row>
    <row r="147" spans="1:12" ht="18.899999999999999" customHeight="1">
      <c r="A147" s="8"/>
      <c r="B147" s="20"/>
      <c r="C147" s="9"/>
      <c r="D147" s="20"/>
      <c r="E147" s="9"/>
      <c r="F147" s="21"/>
      <c r="G147" s="22"/>
      <c r="H147" s="9"/>
      <c r="I147" s="23"/>
      <c r="J147" s="10"/>
      <c r="K147" s="24"/>
    </row>
    <row r="148" spans="1:12" ht="18.899999999999999" customHeight="1">
      <c r="A148" s="8"/>
      <c r="B148" s="20"/>
      <c r="C148" s="9"/>
      <c r="D148" s="20"/>
      <c r="E148" s="9"/>
      <c r="F148" s="21"/>
      <c r="G148" s="22"/>
      <c r="H148" s="9"/>
      <c r="I148" s="23">
        <v>12158.25</v>
      </c>
      <c r="J148" s="10"/>
      <c r="K148" s="24"/>
    </row>
    <row r="149" spans="1:12" ht="18.899999999999999" customHeight="1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2" ht="18.899999999999999" customHeight="1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2" ht="18.899999999999999" customHeight="1">
      <c r="A151" s="8"/>
      <c r="B151" s="20"/>
      <c r="C151" s="9"/>
      <c r="D151" s="20"/>
      <c r="E151" s="9"/>
      <c r="F151" s="21"/>
      <c r="G151" s="22"/>
      <c r="H151" s="9"/>
      <c r="I151" s="9"/>
      <c r="J151" s="10"/>
    </row>
    <row r="152" spans="1:12" ht="18.899999999999999" customHeight="1">
      <c r="A152" s="8"/>
      <c r="B152" s="20"/>
      <c r="C152" s="9"/>
      <c r="D152" s="20"/>
      <c r="E152" s="9"/>
      <c r="F152" s="21"/>
      <c r="G152" s="22"/>
      <c r="H152" s="9"/>
      <c r="I152" s="9"/>
      <c r="J152" s="10"/>
    </row>
    <row r="153" spans="1:12" ht="18.899999999999999" customHeight="1">
      <c r="A153" s="8"/>
      <c r="B153" s="20"/>
      <c r="C153" s="9"/>
      <c r="D153" s="20"/>
      <c r="E153" s="9"/>
      <c r="F153" s="21"/>
      <c r="G153" s="22"/>
      <c r="H153" s="9"/>
      <c r="I153" s="9"/>
      <c r="J153" s="10"/>
    </row>
    <row r="154" spans="1:12" ht="18.899999999999999" customHeight="1">
      <c r="A154" s="8"/>
      <c r="B154" s="20"/>
      <c r="C154" s="9"/>
      <c r="D154" s="20"/>
      <c r="E154" s="9"/>
      <c r="F154" s="21"/>
      <c r="G154" s="22"/>
      <c r="H154" s="9"/>
      <c r="I154" s="9"/>
      <c r="J154" s="10"/>
    </row>
    <row r="155" spans="1:12" ht="18.899999999999999" customHeight="1">
      <c r="A155" s="8"/>
      <c r="B155" s="20"/>
      <c r="C155" s="9"/>
      <c r="D155" s="20"/>
      <c r="E155" s="9"/>
      <c r="F155" s="25"/>
      <c r="G155" s="10"/>
      <c r="H155" s="9"/>
      <c r="I155" s="9"/>
      <c r="J155" s="10"/>
    </row>
    <row r="156" spans="1:12" ht="18.899999999999999" customHeight="1">
      <c r="A156" s="8"/>
      <c r="B156" s="20"/>
      <c r="C156" s="9"/>
      <c r="D156" s="20"/>
      <c r="E156" s="9"/>
      <c r="F156" s="25"/>
      <c r="G156" s="10"/>
      <c r="H156" s="9"/>
      <c r="I156" s="9"/>
      <c r="J156" s="10"/>
    </row>
    <row r="157" spans="1:12" ht="18.899999999999999" customHeight="1">
      <c r="A157" s="8"/>
      <c r="B157" s="20"/>
      <c r="C157" s="9"/>
      <c r="D157" s="20"/>
      <c r="E157" s="9"/>
      <c r="F157" s="25"/>
      <c r="G157" s="10"/>
      <c r="H157" s="9"/>
      <c r="I157" s="9"/>
      <c r="J157" s="10"/>
    </row>
    <row r="158" spans="1:12" ht="18.899999999999999" customHeight="1">
      <c r="A158" s="8"/>
      <c r="B158" s="20"/>
      <c r="D158" s="20"/>
      <c r="F158" s="26"/>
      <c r="G158" s="10"/>
      <c r="I158" s="27"/>
      <c r="J158" s="10"/>
    </row>
    <row r="159" spans="1:12">
      <c r="A159" s="8"/>
      <c r="B159" s="14" t="s">
        <v>37</v>
      </c>
      <c r="C159" s="9"/>
      <c r="D159" s="9"/>
      <c r="E159" s="9"/>
      <c r="F159" s="9"/>
      <c r="G159" s="10"/>
      <c r="H159" s="8"/>
      <c r="I159" s="9"/>
      <c r="J159" s="10"/>
    </row>
    <row r="160" spans="1:12">
      <c r="A160" s="8"/>
      <c r="B160" s="14" t="s">
        <v>38</v>
      </c>
      <c r="C160" s="9"/>
      <c r="D160" s="9"/>
      <c r="E160" s="9"/>
      <c r="F160" s="9"/>
      <c r="G160" s="10"/>
      <c r="H160" s="8"/>
      <c r="I160" s="9"/>
      <c r="J160" s="10"/>
      <c r="L160" s="2">
        <f>SUM(L151)</f>
        <v>0</v>
      </c>
    </row>
    <row r="161" spans="1:10" ht="19.5" customHeight="1">
      <c r="A161" s="8"/>
      <c r="B161" s="18" t="s">
        <v>39</v>
      </c>
      <c r="C161" s="9"/>
      <c r="D161" s="18" t="s">
        <v>31</v>
      </c>
      <c r="E161" s="9"/>
      <c r="F161" s="18" t="s">
        <v>32</v>
      </c>
      <c r="G161" s="10"/>
      <c r="H161" s="8"/>
      <c r="I161" s="9" t="s">
        <v>33</v>
      </c>
      <c r="J161" s="10"/>
    </row>
    <row r="162" spans="1:10" ht="16.5" customHeight="1">
      <c r="A162" s="8"/>
      <c r="B162" s="18" t="s">
        <v>31</v>
      </c>
      <c r="C162" s="9"/>
      <c r="D162" s="18" t="s">
        <v>31</v>
      </c>
      <c r="E162" s="9"/>
      <c r="F162" s="18" t="s">
        <v>32</v>
      </c>
      <c r="G162" s="10"/>
      <c r="H162" s="8"/>
      <c r="I162" s="9" t="s">
        <v>33</v>
      </c>
      <c r="J162" s="10"/>
    </row>
    <row r="163" spans="1:10" ht="21.75" customHeight="1">
      <c r="A163" s="28"/>
      <c r="B163" s="29" t="s">
        <v>87</v>
      </c>
      <c r="C163" s="29"/>
      <c r="D163" s="29"/>
      <c r="E163" s="29"/>
      <c r="F163" s="29"/>
      <c r="G163" s="31"/>
      <c r="H163" s="28"/>
      <c r="I163" s="12">
        <v>6520225.8099999996</v>
      </c>
      <c r="J163" s="30"/>
    </row>
    <row r="164" spans="1:10" ht="32.25" customHeight="1">
      <c r="A164" s="8"/>
      <c r="B164" s="9" t="s">
        <v>40</v>
      </c>
      <c r="C164" s="9"/>
      <c r="D164" s="9"/>
      <c r="E164" s="9"/>
      <c r="F164" s="3" t="s">
        <v>41</v>
      </c>
      <c r="G164" s="5"/>
      <c r="H164" s="5"/>
      <c r="I164" s="5"/>
      <c r="J164" s="7"/>
    </row>
    <row r="165" spans="1:10">
      <c r="A165" s="8"/>
      <c r="B165" s="9" t="s">
        <v>42</v>
      </c>
      <c r="C165" s="9"/>
      <c r="D165" s="9" t="s">
        <v>43</v>
      </c>
      <c r="E165" s="9"/>
      <c r="F165" s="8" t="s">
        <v>83</v>
      </c>
      <c r="G165" s="9"/>
      <c r="I165" s="9" t="s">
        <v>84</v>
      </c>
      <c r="J165" s="10"/>
    </row>
    <row r="166" spans="1:10" ht="27" customHeight="1">
      <c r="A166" s="28"/>
      <c r="B166" s="29" t="s">
        <v>44</v>
      </c>
      <c r="C166" s="29"/>
      <c r="D166" s="29"/>
      <c r="E166" s="29"/>
      <c r="F166" s="28" t="s">
        <v>45</v>
      </c>
      <c r="G166" s="29"/>
      <c r="H166" s="29"/>
      <c r="I166" s="29"/>
      <c r="J166" s="31"/>
    </row>
  </sheetData>
  <mergeCells count="28">
    <mergeCell ref="B32:D32"/>
    <mergeCell ref="F32:I32"/>
    <mergeCell ref="A1:G1"/>
    <mergeCell ref="H1:J1"/>
    <mergeCell ref="A2:G2"/>
    <mergeCell ref="H2:J2"/>
    <mergeCell ref="H3:J3"/>
    <mergeCell ref="E4:F4"/>
    <mergeCell ref="E30:F30"/>
    <mergeCell ref="B33:D33"/>
    <mergeCell ref="F33:I33"/>
    <mergeCell ref="B34:D34"/>
    <mergeCell ref="F34:I34"/>
    <mergeCell ref="A55:G55"/>
    <mergeCell ref="H55:J55"/>
    <mergeCell ref="H132:J132"/>
    <mergeCell ref="A56:G56"/>
    <mergeCell ref="H56:J56"/>
    <mergeCell ref="H57:J57"/>
    <mergeCell ref="A92:G92"/>
    <mergeCell ref="H92:J92"/>
    <mergeCell ref="A93:G93"/>
    <mergeCell ref="H93:J93"/>
    <mergeCell ref="H94:J94"/>
    <mergeCell ref="A130:G130"/>
    <mergeCell ref="H130:J130"/>
    <mergeCell ref="A131:G131"/>
    <mergeCell ref="H131:J131"/>
  </mergeCells>
  <pageMargins left="0.74803149606299213" right="0.51181102362204722" top="0.98425196850393704" bottom="0.7480314960629921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Z190"/>
  <sheetViews>
    <sheetView tabSelected="1" zoomScale="80" zoomScaleNormal="80" zoomScaleSheetLayoutView="80" workbookViewId="0">
      <pane xSplit="1" ySplit="5" topLeftCell="H36" activePane="bottomRight" state="frozen"/>
      <selection pane="topRight" activeCell="B1" sqref="B1"/>
      <selection pane="bottomLeft" activeCell="A6" sqref="A6"/>
      <selection pane="bottomRight" activeCell="S41" sqref="S41"/>
    </sheetView>
  </sheetViews>
  <sheetFormatPr defaultColWidth="9.109375" defaultRowHeight="20.25" customHeight="1"/>
  <cols>
    <col min="1" max="1" width="11.44140625" style="157" customWidth="1"/>
    <col min="2" max="3" width="12" style="125" bestFit="1" customWidth="1"/>
    <col min="4" max="4" width="10.6640625" style="125" customWidth="1"/>
    <col min="5" max="5" width="9.5546875" style="125" bestFit="1" customWidth="1"/>
    <col min="6" max="6" width="12" style="125" bestFit="1" customWidth="1"/>
    <col min="7" max="7" width="11" style="125" bestFit="1" customWidth="1"/>
    <col min="8" max="8" width="6.88671875" style="125" bestFit="1" customWidth="1"/>
    <col min="9" max="9" width="9.33203125" style="125" bestFit="1" customWidth="1"/>
    <col min="10" max="11" width="6.88671875" style="125" bestFit="1" customWidth="1"/>
    <col min="12" max="12" width="6.6640625" style="125" bestFit="1" customWidth="1"/>
    <col min="13" max="13" width="12" style="125" bestFit="1" customWidth="1"/>
    <col min="14" max="15" width="6.6640625" style="125" bestFit="1" customWidth="1"/>
    <col min="16" max="16" width="9.5546875" style="125" bestFit="1" customWidth="1"/>
    <col min="17" max="17" width="6.6640625" style="125" bestFit="1" customWidth="1"/>
    <col min="18" max="18" width="9.5546875" style="125" bestFit="1" customWidth="1"/>
    <col min="19" max="20" width="10.5546875" style="125" bestFit="1" customWidth="1"/>
    <col min="21" max="21" width="7.33203125" style="125" bestFit="1" customWidth="1"/>
    <col min="22" max="22" width="6.6640625" style="125" bestFit="1" customWidth="1"/>
    <col min="23" max="23" width="6.6640625" style="125" customWidth="1"/>
    <col min="24" max="25" width="10.5546875" style="125" bestFit="1" customWidth="1"/>
    <col min="26" max="26" width="11.88671875" style="125" bestFit="1" customWidth="1"/>
    <col min="27" max="16384" width="9.109375" style="125"/>
  </cols>
  <sheetData>
    <row r="1" spans="1:26" ht="20.25" customHeight="1">
      <c r="A1" s="521" t="s">
        <v>197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521"/>
      <c r="S1" s="521"/>
      <c r="T1" s="521"/>
      <c r="U1" s="521"/>
      <c r="V1" s="521"/>
      <c r="W1" s="521"/>
      <c r="X1" s="521"/>
      <c r="Y1" s="521"/>
      <c r="Z1" s="521"/>
    </row>
    <row r="2" spans="1:26" ht="20.25" customHeight="1">
      <c r="A2" s="521" t="s">
        <v>198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  <c r="T2" s="521"/>
      <c r="U2" s="521"/>
      <c r="V2" s="521"/>
      <c r="W2" s="521"/>
      <c r="X2" s="521"/>
      <c r="Y2" s="521"/>
      <c r="Z2" s="521"/>
    </row>
    <row r="3" spans="1:26" ht="20.25" customHeight="1" thickBot="1">
      <c r="A3" s="520" t="s">
        <v>413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  <c r="V3" s="520"/>
      <c r="W3" s="520"/>
      <c r="X3" s="520"/>
      <c r="Y3" s="520"/>
      <c r="Z3" s="520"/>
    </row>
    <row r="4" spans="1:26" ht="20.25" customHeight="1">
      <c r="A4" s="352" t="s">
        <v>199</v>
      </c>
      <c r="B4" s="522" t="s">
        <v>200</v>
      </c>
      <c r="C4" s="522"/>
      <c r="D4" s="522" t="s">
        <v>201</v>
      </c>
      <c r="E4" s="522"/>
      <c r="F4" s="522" t="s">
        <v>202</v>
      </c>
      <c r="G4" s="522"/>
      <c r="H4" s="522"/>
      <c r="I4" s="522" t="s">
        <v>203</v>
      </c>
      <c r="J4" s="522"/>
      <c r="K4" s="522" t="s">
        <v>204</v>
      </c>
      <c r="L4" s="522"/>
      <c r="M4" s="523" t="s">
        <v>205</v>
      </c>
      <c r="N4" s="524"/>
      <c r="O4" s="525"/>
      <c r="P4" s="522" t="s">
        <v>206</v>
      </c>
      <c r="Q4" s="522"/>
      <c r="R4" s="522" t="s">
        <v>207</v>
      </c>
      <c r="S4" s="522"/>
      <c r="T4" s="522"/>
      <c r="U4" s="127" t="s">
        <v>208</v>
      </c>
      <c r="V4" s="522" t="s">
        <v>209</v>
      </c>
      <c r="W4" s="522"/>
      <c r="X4" s="127" t="s">
        <v>210</v>
      </c>
      <c r="Y4" s="127" t="s">
        <v>211</v>
      </c>
      <c r="Z4" s="526" t="s">
        <v>54</v>
      </c>
    </row>
    <row r="5" spans="1:26" ht="20.25" customHeight="1" thickBot="1">
      <c r="A5" s="353" t="s">
        <v>212</v>
      </c>
      <c r="B5" s="129" t="s">
        <v>213</v>
      </c>
      <c r="C5" s="129" t="s">
        <v>214</v>
      </c>
      <c r="D5" s="129" t="s">
        <v>215</v>
      </c>
      <c r="E5" s="129" t="s">
        <v>216</v>
      </c>
      <c r="F5" s="129" t="s">
        <v>217</v>
      </c>
      <c r="G5" s="129" t="s">
        <v>218</v>
      </c>
      <c r="H5" s="129" t="s">
        <v>219</v>
      </c>
      <c r="I5" s="129" t="s">
        <v>220</v>
      </c>
      <c r="J5" s="129" t="s">
        <v>221</v>
      </c>
      <c r="K5" s="129" t="s">
        <v>222</v>
      </c>
      <c r="L5" s="129" t="s">
        <v>223</v>
      </c>
      <c r="M5" s="130" t="s">
        <v>224</v>
      </c>
      <c r="N5" s="129" t="s">
        <v>225</v>
      </c>
      <c r="O5" s="129" t="s">
        <v>226</v>
      </c>
      <c r="P5" s="129" t="s">
        <v>227</v>
      </c>
      <c r="Q5" s="129" t="s">
        <v>228</v>
      </c>
      <c r="R5" s="129" t="s">
        <v>229</v>
      </c>
      <c r="S5" s="129" t="s">
        <v>230</v>
      </c>
      <c r="T5" s="129" t="s">
        <v>231</v>
      </c>
      <c r="U5" s="129" t="s">
        <v>232</v>
      </c>
      <c r="V5" s="129" t="s">
        <v>233</v>
      </c>
      <c r="W5" s="129" t="s">
        <v>234</v>
      </c>
      <c r="X5" s="129" t="s">
        <v>235</v>
      </c>
      <c r="Y5" s="129" t="s">
        <v>236</v>
      </c>
      <c r="Z5" s="527"/>
    </row>
    <row r="6" spans="1:26" ht="20.25" customHeight="1">
      <c r="A6" s="354" t="s">
        <v>55</v>
      </c>
      <c r="B6" s="131">
        <v>0</v>
      </c>
      <c r="C6" s="131">
        <v>0</v>
      </c>
      <c r="D6" s="131">
        <v>0</v>
      </c>
      <c r="E6" s="131">
        <v>0</v>
      </c>
      <c r="F6" s="131">
        <v>0</v>
      </c>
      <c r="G6" s="131">
        <v>0</v>
      </c>
      <c r="H6" s="131">
        <v>0</v>
      </c>
      <c r="I6" s="131">
        <v>0</v>
      </c>
      <c r="J6" s="131">
        <v>0</v>
      </c>
      <c r="K6" s="131">
        <v>0</v>
      </c>
      <c r="L6" s="131">
        <v>0</v>
      </c>
      <c r="M6" s="131">
        <v>0</v>
      </c>
      <c r="N6" s="131">
        <v>0</v>
      </c>
      <c r="O6" s="131">
        <v>0</v>
      </c>
      <c r="P6" s="131">
        <v>0</v>
      </c>
      <c r="Q6" s="131">
        <v>0</v>
      </c>
      <c r="R6" s="131">
        <v>0</v>
      </c>
      <c r="S6" s="131">
        <v>0</v>
      </c>
      <c r="T6" s="131">
        <v>0</v>
      </c>
      <c r="U6" s="131">
        <v>0</v>
      </c>
      <c r="V6" s="131">
        <v>0</v>
      </c>
      <c r="W6" s="131">
        <v>0</v>
      </c>
      <c r="X6" s="131">
        <v>0</v>
      </c>
      <c r="Y6" s="132">
        <v>236835</v>
      </c>
      <c r="Z6" s="133">
        <f>SUM(B6:Y6)</f>
        <v>236835</v>
      </c>
    </row>
    <row r="7" spans="1:26" ht="20.25" customHeight="1">
      <c r="A7" s="355">
        <v>510000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3">
        <f>SUM(B7:Y7)</f>
        <v>0</v>
      </c>
    </row>
    <row r="8" spans="1:26" ht="20.25" customHeight="1">
      <c r="A8" s="340" t="s">
        <v>295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6">
        <v>9864</v>
      </c>
      <c r="Z8" s="133">
        <f>SUM(B8:Y8)</f>
        <v>9864</v>
      </c>
    </row>
    <row r="9" spans="1:26" ht="20.25" customHeight="1">
      <c r="A9" s="340" t="s">
        <v>296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6">
        <v>0</v>
      </c>
      <c r="Z9" s="133"/>
    </row>
    <row r="10" spans="1:26" ht="20.25" customHeight="1">
      <c r="A10" s="340" t="s">
        <v>297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6"/>
      <c r="Z10" s="133">
        <f t="shared" ref="Z10:Z17" si="0">SUM(B10:Y10)</f>
        <v>0</v>
      </c>
    </row>
    <row r="11" spans="1:26" ht="20.25" customHeight="1">
      <c r="A11" s="340" t="s">
        <v>298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6">
        <v>5000</v>
      </c>
      <c r="Z11" s="133">
        <f t="shared" si="0"/>
        <v>5000</v>
      </c>
    </row>
    <row r="12" spans="1:26" ht="20.25" customHeight="1">
      <c r="A12" s="340" t="s">
        <v>371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6">
        <f>3193.95+1417.75</f>
        <v>4611.7</v>
      </c>
      <c r="Z12" s="133">
        <f t="shared" si="0"/>
        <v>4611.7</v>
      </c>
    </row>
    <row r="13" spans="1:26" ht="20.25" customHeight="1">
      <c r="A13" s="340" t="s">
        <v>299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6">
        <v>0</v>
      </c>
      <c r="Z13" s="133">
        <f t="shared" si="0"/>
        <v>0</v>
      </c>
    </row>
    <row r="14" spans="1:26" ht="20.25" customHeight="1">
      <c r="A14" s="340" t="s">
        <v>300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6">
        <v>0</v>
      </c>
      <c r="Z14" s="133">
        <f t="shared" si="0"/>
        <v>0</v>
      </c>
    </row>
    <row r="15" spans="1:26" ht="20.25" customHeight="1">
      <c r="A15" s="348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6">
        <v>0</v>
      </c>
      <c r="Z15" s="133">
        <f t="shared" si="0"/>
        <v>0</v>
      </c>
    </row>
    <row r="16" spans="1:26" ht="20.25" customHeight="1" thickBot="1">
      <c r="A16" s="348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7">
        <v>0</v>
      </c>
      <c r="Z16" s="133">
        <f t="shared" si="0"/>
        <v>0</v>
      </c>
    </row>
    <row r="17" spans="1:27" ht="20.25" customHeight="1">
      <c r="A17" s="352" t="s">
        <v>237</v>
      </c>
      <c r="B17" s="138">
        <f t="shared" ref="B17:X17" si="1">SUM(B7:B16)</f>
        <v>0</v>
      </c>
      <c r="C17" s="138">
        <f t="shared" si="1"/>
        <v>0</v>
      </c>
      <c r="D17" s="138">
        <f t="shared" si="1"/>
        <v>0</v>
      </c>
      <c r="E17" s="138">
        <f t="shared" si="1"/>
        <v>0</v>
      </c>
      <c r="F17" s="138">
        <f t="shared" si="1"/>
        <v>0</v>
      </c>
      <c r="G17" s="138">
        <f t="shared" si="1"/>
        <v>0</v>
      </c>
      <c r="H17" s="138">
        <f t="shared" si="1"/>
        <v>0</v>
      </c>
      <c r="I17" s="138">
        <f t="shared" si="1"/>
        <v>0</v>
      </c>
      <c r="J17" s="138">
        <f t="shared" si="1"/>
        <v>0</v>
      </c>
      <c r="K17" s="138">
        <f t="shared" si="1"/>
        <v>0</v>
      </c>
      <c r="L17" s="138">
        <f t="shared" si="1"/>
        <v>0</v>
      </c>
      <c r="M17" s="138">
        <f t="shared" si="1"/>
        <v>0</v>
      </c>
      <c r="N17" s="138">
        <f t="shared" si="1"/>
        <v>0</v>
      </c>
      <c r="O17" s="138">
        <f t="shared" si="1"/>
        <v>0</v>
      </c>
      <c r="P17" s="138">
        <f t="shared" si="1"/>
        <v>0</v>
      </c>
      <c r="Q17" s="138">
        <f t="shared" si="1"/>
        <v>0</v>
      </c>
      <c r="R17" s="138">
        <f t="shared" si="1"/>
        <v>0</v>
      </c>
      <c r="S17" s="138">
        <f t="shared" si="1"/>
        <v>0</v>
      </c>
      <c r="T17" s="138">
        <f t="shared" si="1"/>
        <v>0</v>
      </c>
      <c r="U17" s="138">
        <f t="shared" si="1"/>
        <v>0</v>
      </c>
      <c r="V17" s="138">
        <f t="shared" si="1"/>
        <v>0</v>
      </c>
      <c r="W17" s="138">
        <f t="shared" si="1"/>
        <v>0</v>
      </c>
      <c r="X17" s="138">
        <f t="shared" si="1"/>
        <v>0</v>
      </c>
      <c r="Y17" s="139">
        <f>SUM(Y8:Y16)</f>
        <v>19475.7</v>
      </c>
      <c r="Z17" s="140">
        <f t="shared" si="0"/>
        <v>19475.7</v>
      </c>
      <c r="AA17" s="141"/>
    </row>
    <row r="18" spans="1:27" ht="20.25" customHeight="1" thickBot="1">
      <c r="A18" s="353" t="s">
        <v>238</v>
      </c>
      <c r="B18" s="137">
        <f t="shared" ref="B18:Z18" si="2">B6+B17</f>
        <v>0</v>
      </c>
      <c r="C18" s="137">
        <f t="shared" si="2"/>
        <v>0</v>
      </c>
      <c r="D18" s="137">
        <f t="shared" si="2"/>
        <v>0</v>
      </c>
      <c r="E18" s="137">
        <f t="shared" si="2"/>
        <v>0</v>
      </c>
      <c r="F18" s="137">
        <f t="shared" si="2"/>
        <v>0</v>
      </c>
      <c r="G18" s="137">
        <f t="shared" si="2"/>
        <v>0</v>
      </c>
      <c r="H18" s="137">
        <f t="shared" si="2"/>
        <v>0</v>
      </c>
      <c r="I18" s="137">
        <f t="shared" si="2"/>
        <v>0</v>
      </c>
      <c r="J18" s="137">
        <f t="shared" si="2"/>
        <v>0</v>
      </c>
      <c r="K18" s="137">
        <f t="shared" si="2"/>
        <v>0</v>
      </c>
      <c r="L18" s="137">
        <f t="shared" si="2"/>
        <v>0</v>
      </c>
      <c r="M18" s="137">
        <f t="shared" si="2"/>
        <v>0</v>
      </c>
      <c r="N18" s="137">
        <f t="shared" si="2"/>
        <v>0</v>
      </c>
      <c r="O18" s="137">
        <f t="shared" si="2"/>
        <v>0</v>
      </c>
      <c r="P18" s="137">
        <f t="shared" si="2"/>
        <v>0</v>
      </c>
      <c r="Q18" s="137">
        <f t="shared" si="2"/>
        <v>0</v>
      </c>
      <c r="R18" s="137">
        <f t="shared" si="2"/>
        <v>0</v>
      </c>
      <c r="S18" s="137">
        <f t="shared" si="2"/>
        <v>0</v>
      </c>
      <c r="T18" s="137">
        <f t="shared" si="2"/>
        <v>0</v>
      </c>
      <c r="U18" s="137">
        <f t="shared" si="2"/>
        <v>0</v>
      </c>
      <c r="V18" s="137">
        <f t="shared" si="2"/>
        <v>0</v>
      </c>
      <c r="W18" s="137">
        <f t="shared" si="2"/>
        <v>0</v>
      </c>
      <c r="X18" s="137">
        <f t="shared" si="2"/>
        <v>0</v>
      </c>
      <c r="Y18" s="137">
        <f t="shared" si="2"/>
        <v>256310.7</v>
      </c>
      <c r="Z18" s="137">
        <f t="shared" si="2"/>
        <v>256310.7</v>
      </c>
    </row>
    <row r="19" spans="1:27" ht="20.25" customHeight="1">
      <c r="A19" s="356" t="s">
        <v>55</v>
      </c>
      <c r="B19" s="131">
        <v>513180</v>
      </c>
      <c r="C19" s="131">
        <v>0</v>
      </c>
      <c r="D19" s="131">
        <v>0</v>
      </c>
      <c r="E19" s="131">
        <v>0</v>
      </c>
      <c r="F19" s="131">
        <v>0</v>
      </c>
      <c r="G19" s="131">
        <v>0</v>
      </c>
      <c r="H19" s="131">
        <v>0</v>
      </c>
      <c r="I19" s="131">
        <v>0</v>
      </c>
      <c r="J19" s="131">
        <v>0</v>
      </c>
      <c r="K19" s="131">
        <v>0</v>
      </c>
      <c r="L19" s="131">
        <v>0</v>
      </c>
      <c r="M19" s="138">
        <v>0</v>
      </c>
      <c r="N19" s="131">
        <v>0</v>
      </c>
      <c r="O19" s="131">
        <v>0</v>
      </c>
      <c r="P19" s="131">
        <v>0</v>
      </c>
      <c r="Q19" s="131">
        <v>0</v>
      </c>
      <c r="R19" s="131">
        <v>0</v>
      </c>
      <c r="S19" s="131">
        <v>0</v>
      </c>
      <c r="T19" s="131">
        <v>0</v>
      </c>
      <c r="U19" s="131">
        <v>0</v>
      </c>
      <c r="V19" s="131">
        <v>0</v>
      </c>
      <c r="W19" s="131">
        <v>0</v>
      </c>
      <c r="X19" s="131">
        <v>0</v>
      </c>
      <c r="Y19" s="131">
        <v>0</v>
      </c>
      <c r="Z19" s="133">
        <f t="shared" ref="Z19:Z25" si="3">SUM(B19:Y19)</f>
        <v>513180</v>
      </c>
    </row>
    <row r="20" spans="1:27" ht="20.25" customHeight="1">
      <c r="A20" s="355">
        <v>521000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1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3">
        <f t="shared" si="3"/>
        <v>0</v>
      </c>
    </row>
    <row r="21" spans="1:27" ht="20.25" customHeight="1">
      <c r="A21" s="340" t="s">
        <v>302</v>
      </c>
      <c r="B21" s="134">
        <v>42840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3">
        <f t="shared" si="3"/>
        <v>42840</v>
      </c>
    </row>
    <row r="22" spans="1:27" ht="20.25" customHeight="1">
      <c r="A22" s="340" t="s">
        <v>303</v>
      </c>
      <c r="B22" s="134">
        <v>3510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3">
        <f t="shared" si="3"/>
        <v>3510</v>
      </c>
    </row>
    <row r="23" spans="1:27" ht="20.25" customHeight="1">
      <c r="A23" s="340" t="s">
        <v>186</v>
      </c>
      <c r="B23" s="134">
        <v>3510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3">
        <f t="shared" si="3"/>
        <v>3510</v>
      </c>
    </row>
    <row r="24" spans="1:27" ht="20.25" customHeight="1">
      <c r="A24" s="340" t="s">
        <v>166</v>
      </c>
      <c r="B24" s="142">
        <v>7200</v>
      </c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3">
        <f t="shared" si="3"/>
        <v>7200</v>
      </c>
    </row>
    <row r="25" spans="1:27" ht="20.25" customHeight="1" thickBot="1">
      <c r="A25" s="341" t="s">
        <v>187</v>
      </c>
      <c r="B25" s="134">
        <v>114000</v>
      </c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3">
        <f t="shared" si="3"/>
        <v>114000</v>
      </c>
    </row>
    <row r="26" spans="1:27" ht="20.25" customHeight="1">
      <c r="A26" s="352" t="s">
        <v>237</v>
      </c>
      <c r="B26" s="138">
        <f>SUM(B21:B25)</f>
        <v>171060</v>
      </c>
      <c r="C26" s="138">
        <f t="shared" ref="C26:L26" si="4">SUM(C21:C24)</f>
        <v>0</v>
      </c>
      <c r="D26" s="138">
        <f t="shared" si="4"/>
        <v>0</v>
      </c>
      <c r="E26" s="138">
        <f t="shared" si="4"/>
        <v>0</v>
      </c>
      <c r="F26" s="138">
        <f t="shared" si="4"/>
        <v>0</v>
      </c>
      <c r="G26" s="138">
        <f t="shared" si="4"/>
        <v>0</v>
      </c>
      <c r="H26" s="138">
        <f t="shared" si="4"/>
        <v>0</v>
      </c>
      <c r="I26" s="138">
        <f t="shared" si="4"/>
        <v>0</v>
      </c>
      <c r="J26" s="138">
        <f t="shared" si="4"/>
        <v>0</v>
      </c>
      <c r="K26" s="138">
        <f t="shared" si="4"/>
        <v>0</v>
      </c>
      <c r="L26" s="138">
        <f t="shared" si="4"/>
        <v>0</v>
      </c>
      <c r="M26" s="138">
        <f t="shared" ref="M26:Y26" si="5">SUM(M22:M24)</f>
        <v>0</v>
      </c>
      <c r="N26" s="138">
        <f t="shared" si="5"/>
        <v>0</v>
      </c>
      <c r="O26" s="138">
        <f t="shared" si="5"/>
        <v>0</v>
      </c>
      <c r="P26" s="138">
        <f t="shared" si="5"/>
        <v>0</v>
      </c>
      <c r="Q26" s="138">
        <f t="shared" si="5"/>
        <v>0</v>
      </c>
      <c r="R26" s="138">
        <f t="shared" si="5"/>
        <v>0</v>
      </c>
      <c r="S26" s="138">
        <f t="shared" si="5"/>
        <v>0</v>
      </c>
      <c r="T26" s="138">
        <f t="shared" si="5"/>
        <v>0</v>
      </c>
      <c r="U26" s="138">
        <f t="shared" si="5"/>
        <v>0</v>
      </c>
      <c r="V26" s="138">
        <f t="shared" si="5"/>
        <v>0</v>
      </c>
      <c r="W26" s="138">
        <f t="shared" si="5"/>
        <v>0</v>
      </c>
      <c r="X26" s="138">
        <f t="shared" si="5"/>
        <v>0</v>
      </c>
      <c r="Y26" s="138">
        <f t="shared" si="5"/>
        <v>0</v>
      </c>
      <c r="Z26" s="140">
        <f>SUM(Z20:Z25)</f>
        <v>171060</v>
      </c>
    </row>
    <row r="27" spans="1:27" ht="20.25" customHeight="1" thickBot="1">
      <c r="A27" s="353" t="s">
        <v>238</v>
      </c>
      <c r="B27" s="137">
        <f t="shared" ref="B27:Z27" si="6">B19+B26</f>
        <v>684240</v>
      </c>
      <c r="C27" s="137">
        <f t="shared" si="6"/>
        <v>0</v>
      </c>
      <c r="D27" s="137">
        <f t="shared" si="6"/>
        <v>0</v>
      </c>
      <c r="E27" s="137">
        <f t="shared" si="6"/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0</v>
      </c>
      <c r="K27" s="137">
        <f t="shared" si="6"/>
        <v>0</v>
      </c>
      <c r="L27" s="137">
        <f t="shared" si="6"/>
        <v>0</v>
      </c>
      <c r="M27" s="137">
        <f t="shared" si="6"/>
        <v>0</v>
      </c>
      <c r="N27" s="137">
        <f t="shared" si="6"/>
        <v>0</v>
      </c>
      <c r="O27" s="137">
        <f t="shared" si="6"/>
        <v>0</v>
      </c>
      <c r="P27" s="137">
        <f t="shared" si="6"/>
        <v>0</v>
      </c>
      <c r="Q27" s="137">
        <f t="shared" si="6"/>
        <v>0</v>
      </c>
      <c r="R27" s="137">
        <f t="shared" si="6"/>
        <v>0</v>
      </c>
      <c r="S27" s="137">
        <f t="shared" si="6"/>
        <v>0</v>
      </c>
      <c r="T27" s="137">
        <f t="shared" si="6"/>
        <v>0</v>
      </c>
      <c r="U27" s="137">
        <f t="shared" si="6"/>
        <v>0</v>
      </c>
      <c r="V27" s="137">
        <f t="shared" si="6"/>
        <v>0</v>
      </c>
      <c r="W27" s="137">
        <f t="shared" si="6"/>
        <v>0</v>
      </c>
      <c r="X27" s="137">
        <f t="shared" si="6"/>
        <v>0</v>
      </c>
      <c r="Y27" s="137">
        <f t="shared" si="6"/>
        <v>0</v>
      </c>
      <c r="Z27" s="144">
        <f t="shared" si="6"/>
        <v>684240</v>
      </c>
    </row>
    <row r="28" spans="1:27" ht="20.25" customHeight="1">
      <c r="A28" s="356" t="s">
        <v>55</v>
      </c>
      <c r="B28" s="134">
        <v>588870</v>
      </c>
      <c r="C28" s="134">
        <v>282465</v>
      </c>
      <c r="D28" s="131"/>
      <c r="E28" s="131"/>
      <c r="F28" s="131">
        <v>57600</v>
      </c>
      <c r="G28" s="131"/>
      <c r="H28" s="131"/>
      <c r="I28" s="131"/>
      <c r="J28" s="131"/>
      <c r="K28" s="131"/>
      <c r="L28" s="131"/>
      <c r="M28" s="134">
        <v>190245</v>
      </c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3">
        <f t="shared" ref="Z28:Z37" si="7">SUM(B28:Y28)</f>
        <v>1119180</v>
      </c>
    </row>
    <row r="29" spans="1:27" ht="20.25" customHeight="1">
      <c r="A29" s="355">
        <v>522000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3">
        <f t="shared" si="7"/>
        <v>0</v>
      </c>
    </row>
    <row r="30" spans="1:27" ht="20.25" customHeight="1">
      <c r="A30" s="340" t="s">
        <v>304</v>
      </c>
      <c r="B30" s="136">
        <f>205940+156210</f>
        <v>362150</v>
      </c>
      <c r="C30" s="136">
        <f>50404+49950</f>
        <v>100354</v>
      </c>
      <c r="D30" s="136"/>
      <c r="E30" s="136"/>
      <c r="F30" s="136"/>
      <c r="G30" s="136"/>
      <c r="H30" s="136"/>
      <c r="I30" s="136"/>
      <c r="J30" s="136"/>
      <c r="K30" s="136"/>
      <c r="L30" s="136"/>
      <c r="M30" s="136">
        <f>22816+34260</f>
        <v>57076</v>
      </c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3">
        <f t="shared" si="7"/>
        <v>519580</v>
      </c>
    </row>
    <row r="31" spans="1:27" ht="20.25" customHeight="1">
      <c r="A31" s="340" t="s">
        <v>305</v>
      </c>
      <c r="B31" s="134">
        <v>1920</v>
      </c>
      <c r="C31" s="134">
        <v>2530</v>
      </c>
      <c r="D31" s="134"/>
      <c r="E31" s="134"/>
      <c r="F31" s="134"/>
      <c r="G31" s="134"/>
      <c r="H31" s="134"/>
      <c r="I31" s="134"/>
      <c r="J31" s="134"/>
      <c r="K31" s="134"/>
      <c r="L31" s="134"/>
      <c r="M31" s="134">
        <v>0</v>
      </c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3">
        <f t="shared" si="7"/>
        <v>4450</v>
      </c>
    </row>
    <row r="32" spans="1:27" ht="20.25" customHeight="1">
      <c r="A32" s="340" t="s">
        <v>306</v>
      </c>
      <c r="B32" s="136">
        <v>7000</v>
      </c>
      <c r="C32" s="136">
        <v>3500</v>
      </c>
      <c r="D32" s="136"/>
      <c r="E32" s="136"/>
      <c r="F32" s="136"/>
      <c r="G32" s="136"/>
      <c r="H32" s="136"/>
      <c r="I32" s="136"/>
      <c r="J32" s="136"/>
      <c r="K32" s="136"/>
      <c r="L32" s="136"/>
      <c r="M32" s="136">
        <v>3500</v>
      </c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3">
        <f t="shared" si="7"/>
        <v>14000</v>
      </c>
    </row>
    <row r="33" spans="1:26" ht="20.25" customHeight="1">
      <c r="A33" s="340" t="s">
        <v>307</v>
      </c>
      <c r="B33" s="136">
        <v>9330</v>
      </c>
      <c r="C33" s="136">
        <v>0</v>
      </c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3">
        <f t="shared" si="7"/>
        <v>9330</v>
      </c>
    </row>
    <row r="34" spans="1:26" ht="20.25" customHeight="1">
      <c r="A34" s="340" t="s">
        <v>308</v>
      </c>
      <c r="B34" s="136">
        <v>5670</v>
      </c>
      <c r="C34" s="136">
        <v>0</v>
      </c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3">
        <f t="shared" si="7"/>
        <v>5670</v>
      </c>
    </row>
    <row r="35" spans="1:26" ht="20.25" customHeight="1">
      <c r="A35" s="340" t="s">
        <v>309</v>
      </c>
      <c r="B35" s="134">
        <v>16020</v>
      </c>
      <c r="C35" s="134">
        <v>18470</v>
      </c>
      <c r="D35" s="134"/>
      <c r="E35" s="134"/>
      <c r="F35" s="134">
        <v>11880</v>
      </c>
      <c r="G35" s="134"/>
      <c r="H35" s="134"/>
      <c r="I35" s="134"/>
      <c r="J35" s="134"/>
      <c r="K35" s="134"/>
      <c r="L35" s="134"/>
      <c r="M35" s="134">
        <v>18970</v>
      </c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3">
        <f t="shared" si="7"/>
        <v>65340</v>
      </c>
    </row>
    <row r="36" spans="1:26" ht="20.25" customHeight="1">
      <c r="A36" s="342" t="s">
        <v>310</v>
      </c>
      <c r="B36" s="134">
        <v>10980</v>
      </c>
      <c r="C36" s="134">
        <v>8820</v>
      </c>
      <c r="D36" s="134"/>
      <c r="E36" s="134"/>
      <c r="F36" s="134">
        <v>7320</v>
      </c>
      <c r="G36" s="134"/>
      <c r="H36" s="134"/>
      <c r="I36" s="134"/>
      <c r="J36" s="134"/>
      <c r="K36" s="134"/>
      <c r="L36" s="134"/>
      <c r="M36" s="134">
        <v>8340</v>
      </c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43">
        <f t="shared" si="7"/>
        <v>35460</v>
      </c>
    </row>
    <row r="37" spans="1:26" ht="20.25" customHeight="1">
      <c r="A37" s="357" t="s">
        <v>237</v>
      </c>
      <c r="B37" s="131">
        <f t="shared" ref="B37:Y37" si="8">SUM(B30:B36)</f>
        <v>413070</v>
      </c>
      <c r="C37" s="131">
        <f t="shared" si="8"/>
        <v>133674</v>
      </c>
      <c r="D37" s="131">
        <f t="shared" si="8"/>
        <v>0</v>
      </c>
      <c r="E37" s="131">
        <f t="shared" si="8"/>
        <v>0</v>
      </c>
      <c r="F37" s="131">
        <f t="shared" si="8"/>
        <v>19200</v>
      </c>
      <c r="G37" s="131">
        <f t="shared" si="8"/>
        <v>0</v>
      </c>
      <c r="H37" s="131">
        <f t="shared" si="8"/>
        <v>0</v>
      </c>
      <c r="I37" s="131">
        <f t="shared" si="8"/>
        <v>0</v>
      </c>
      <c r="J37" s="131">
        <f t="shared" si="8"/>
        <v>0</v>
      </c>
      <c r="K37" s="131">
        <f t="shared" si="8"/>
        <v>0</v>
      </c>
      <c r="L37" s="131">
        <f t="shared" si="8"/>
        <v>0</v>
      </c>
      <c r="M37" s="131">
        <f t="shared" si="8"/>
        <v>87886</v>
      </c>
      <c r="N37" s="131">
        <f t="shared" si="8"/>
        <v>0</v>
      </c>
      <c r="O37" s="131">
        <f t="shared" si="8"/>
        <v>0</v>
      </c>
      <c r="P37" s="131">
        <f t="shared" si="8"/>
        <v>0</v>
      </c>
      <c r="Q37" s="131">
        <f t="shared" si="8"/>
        <v>0</v>
      </c>
      <c r="R37" s="131">
        <f t="shared" si="8"/>
        <v>0</v>
      </c>
      <c r="S37" s="131">
        <f t="shared" si="8"/>
        <v>0</v>
      </c>
      <c r="T37" s="131">
        <f t="shared" si="8"/>
        <v>0</v>
      </c>
      <c r="U37" s="131">
        <f t="shared" si="8"/>
        <v>0</v>
      </c>
      <c r="V37" s="131">
        <f t="shared" si="8"/>
        <v>0</v>
      </c>
      <c r="W37" s="131">
        <f t="shared" si="8"/>
        <v>0</v>
      </c>
      <c r="X37" s="131">
        <f t="shared" si="8"/>
        <v>0</v>
      </c>
      <c r="Y37" s="131">
        <f t="shared" si="8"/>
        <v>0</v>
      </c>
      <c r="Z37" s="133">
        <f t="shared" si="7"/>
        <v>653830</v>
      </c>
    </row>
    <row r="38" spans="1:26" ht="20.25" customHeight="1" thickBot="1">
      <c r="A38" s="353" t="s">
        <v>238</v>
      </c>
      <c r="B38" s="137">
        <f t="shared" ref="B38:Z38" si="9">B28+B37</f>
        <v>1001940</v>
      </c>
      <c r="C38" s="137">
        <f t="shared" si="9"/>
        <v>416139</v>
      </c>
      <c r="D38" s="137">
        <f t="shared" si="9"/>
        <v>0</v>
      </c>
      <c r="E38" s="137">
        <f t="shared" si="9"/>
        <v>0</v>
      </c>
      <c r="F38" s="137">
        <f t="shared" si="9"/>
        <v>76800</v>
      </c>
      <c r="G38" s="137">
        <f t="shared" si="9"/>
        <v>0</v>
      </c>
      <c r="H38" s="137">
        <f t="shared" si="9"/>
        <v>0</v>
      </c>
      <c r="I38" s="137">
        <f t="shared" si="9"/>
        <v>0</v>
      </c>
      <c r="J38" s="137">
        <f t="shared" si="9"/>
        <v>0</v>
      </c>
      <c r="K38" s="137">
        <f t="shared" si="9"/>
        <v>0</v>
      </c>
      <c r="L38" s="137">
        <f t="shared" si="9"/>
        <v>0</v>
      </c>
      <c r="M38" s="137">
        <f t="shared" si="9"/>
        <v>278131</v>
      </c>
      <c r="N38" s="137">
        <f t="shared" si="9"/>
        <v>0</v>
      </c>
      <c r="O38" s="137">
        <f t="shared" si="9"/>
        <v>0</v>
      </c>
      <c r="P38" s="137">
        <f t="shared" si="9"/>
        <v>0</v>
      </c>
      <c r="Q38" s="137">
        <f t="shared" si="9"/>
        <v>0</v>
      </c>
      <c r="R38" s="137">
        <f t="shared" si="9"/>
        <v>0</v>
      </c>
      <c r="S38" s="137">
        <f t="shared" si="9"/>
        <v>0</v>
      </c>
      <c r="T38" s="137">
        <f t="shared" si="9"/>
        <v>0</v>
      </c>
      <c r="U38" s="137">
        <f t="shared" si="9"/>
        <v>0</v>
      </c>
      <c r="V38" s="137">
        <f t="shared" si="9"/>
        <v>0</v>
      </c>
      <c r="W38" s="137">
        <f t="shared" si="9"/>
        <v>0</v>
      </c>
      <c r="X38" s="137">
        <f t="shared" si="9"/>
        <v>0</v>
      </c>
      <c r="Y38" s="137">
        <f t="shared" si="9"/>
        <v>0</v>
      </c>
      <c r="Z38" s="144">
        <f t="shared" si="9"/>
        <v>1773010</v>
      </c>
    </row>
    <row r="39" spans="1:26" ht="20.25" customHeight="1">
      <c r="A39" s="168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</row>
    <row r="40" spans="1:26" ht="20.25" customHeight="1">
      <c r="A40" s="168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</row>
    <row r="41" spans="1:26" ht="20.25" customHeight="1">
      <c r="A41" s="168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</row>
    <row r="42" spans="1:26" ht="20.25" customHeight="1">
      <c r="A42" s="168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</row>
    <row r="43" spans="1:26" ht="20.25" customHeight="1">
      <c r="A43" s="168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</row>
    <row r="44" spans="1:26" ht="20.25" customHeight="1">
      <c r="A44" s="528" t="s">
        <v>197</v>
      </c>
      <c r="B44" s="528"/>
      <c r="C44" s="528"/>
      <c r="D44" s="528"/>
      <c r="E44" s="528"/>
      <c r="F44" s="528"/>
      <c r="G44" s="528"/>
      <c r="H44" s="528"/>
      <c r="I44" s="528"/>
      <c r="J44" s="528"/>
      <c r="K44" s="528"/>
      <c r="L44" s="528"/>
      <c r="M44" s="528"/>
      <c r="N44" s="528"/>
      <c r="O44" s="528"/>
      <c r="P44" s="528"/>
      <c r="Q44" s="528"/>
      <c r="R44" s="528"/>
      <c r="S44" s="528"/>
      <c r="T44" s="528"/>
      <c r="U44" s="528"/>
      <c r="V44" s="528"/>
      <c r="W44" s="528"/>
      <c r="X44" s="528"/>
      <c r="Y44" s="528"/>
      <c r="Z44" s="528"/>
    </row>
    <row r="45" spans="1:26" ht="20.25" customHeight="1">
      <c r="A45" s="528" t="s">
        <v>198</v>
      </c>
      <c r="B45" s="528"/>
      <c r="C45" s="528"/>
      <c r="D45" s="528"/>
      <c r="E45" s="528"/>
      <c r="F45" s="528"/>
      <c r="G45" s="528"/>
      <c r="H45" s="528"/>
      <c r="I45" s="528"/>
      <c r="J45" s="528"/>
      <c r="K45" s="528"/>
      <c r="L45" s="528"/>
      <c r="M45" s="528"/>
      <c r="N45" s="528"/>
      <c r="O45" s="528"/>
      <c r="P45" s="528"/>
      <c r="Q45" s="528"/>
      <c r="R45" s="528"/>
      <c r="S45" s="528"/>
      <c r="T45" s="528"/>
      <c r="U45" s="528"/>
      <c r="V45" s="528"/>
      <c r="W45" s="528"/>
      <c r="X45" s="528"/>
      <c r="Y45" s="528"/>
      <c r="Z45" s="528"/>
    </row>
    <row r="46" spans="1:26" ht="20.25" customHeight="1" thickBot="1">
      <c r="A46" s="520" t="str">
        <f>A3</f>
        <v>วันที่  31  มกราคม  2557</v>
      </c>
      <c r="B46" s="520"/>
      <c r="C46" s="520"/>
      <c r="D46" s="520"/>
      <c r="E46" s="520"/>
      <c r="F46" s="520"/>
      <c r="G46" s="520"/>
      <c r="H46" s="520"/>
      <c r="I46" s="520"/>
      <c r="J46" s="520"/>
      <c r="K46" s="520"/>
      <c r="L46" s="520"/>
      <c r="M46" s="520"/>
      <c r="N46" s="520"/>
      <c r="O46" s="520"/>
      <c r="P46" s="520"/>
      <c r="Q46" s="520"/>
      <c r="R46" s="520"/>
      <c r="S46" s="520"/>
      <c r="T46" s="520"/>
      <c r="U46" s="520"/>
      <c r="V46" s="520"/>
      <c r="W46" s="520"/>
      <c r="X46" s="520"/>
      <c r="Y46" s="520"/>
      <c r="Z46" s="520"/>
    </row>
    <row r="47" spans="1:26" ht="20.25" customHeight="1">
      <c r="A47" s="352" t="s">
        <v>199</v>
      </c>
      <c r="B47" s="522" t="s">
        <v>200</v>
      </c>
      <c r="C47" s="522"/>
      <c r="D47" s="522" t="s">
        <v>201</v>
      </c>
      <c r="E47" s="522"/>
      <c r="F47" s="522" t="s">
        <v>202</v>
      </c>
      <c r="G47" s="522"/>
      <c r="H47" s="522"/>
      <c r="I47" s="522" t="s">
        <v>203</v>
      </c>
      <c r="J47" s="522"/>
      <c r="K47" s="522" t="s">
        <v>204</v>
      </c>
      <c r="L47" s="522"/>
      <c r="M47" s="523" t="s">
        <v>205</v>
      </c>
      <c r="N47" s="524"/>
      <c r="O47" s="525"/>
      <c r="P47" s="522" t="s">
        <v>206</v>
      </c>
      <c r="Q47" s="522"/>
      <c r="R47" s="522" t="s">
        <v>207</v>
      </c>
      <c r="S47" s="522"/>
      <c r="T47" s="522"/>
      <c r="U47" s="350" t="s">
        <v>208</v>
      </c>
      <c r="V47" s="522" t="s">
        <v>209</v>
      </c>
      <c r="W47" s="522"/>
      <c r="X47" s="350" t="s">
        <v>210</v>
      </c>
      <c r="Y47" s="350" t="s">
        <v>211</v>
      </c>
      <c r="Z47" s="526" t="s">
        <v>54</v>
      </c>
    </row>
    <row r="48" spans="1:26" ht="20.25" customHeight="1" thickBot="1">
      <c r="A48" s="353" t="s">
        <v>212</v>
      </c>
      <c r="B48" s="129" t="s">
        <v>213</v>
      </c>
      <c r="C48" s="129" t="s">
        <v>214</v>
      </c>
      <c r="D48" s="129" t="s">
        <v>215</v>
      </c>
      <c r="E48" s="129" t="s">
        <v>216</v>
      </c>
      <c r="F48" s="129" t="s">
        <v>217</v>
      </c>
      <c r="G48" s="129" t="s">
        <v>218</v>
      </c>
      <c r="H48" s="129" t="s">
        <v>219</v>
      </c>
      <c r="I48" s="129" t="s">
        <v>220</v>
      </c>
      <c r="J48" s="129" t="s">
        <v>221</v>
      </c>
      <c r="K48" s="129" t="s">
        <v>222</v>
      </c>
      <c r="L48" s="129" t="s">
        <v>223</v>
      </c>
      <c r="M48" s="130" t="s">
        <v>224</v>
      </c>
      <c r="N48" s="129" t="s">
        <v>225</v>
      </c>
      <c r="O48" s="129" t="s">
        <v>226</v>
      </c>
      <c r="P48" s="129" t="s">
        <v>227</v>
      </c>
      <c r="Q48" s="129" t="s">
        <v>228</v>
      </c>
      <c r="R48" s="129" t="s">
        <v>229</v>
      </c>
      <c r="S48" s="129" t="s">
        <v>230</v>
      </c>
      <c r="T48" s="129" t="s">
        <v>231</v>
      </c>
      <c r="U48" s="129">
        <v>311</v>
      </c>
      <c r="V48" s="129" t="s">
        <v>233</v>
      </c>
      <c r="W48" s="129" t="s">
        <v>234</v>
      </c>
      <c r="X48" s="129" t="s">
        <v>235</v>
      </c>
      <c r="Y48" s="129" t="s">
        <v>236</v>
      </c>
      <c r="Z48" s="527"/>
    </row>
    <row r="49" spans="1:26" ht="20.25" customHeight="1">
      <c r="A49" s="356" t="s">
        <v>55</v>
      </c>
      <c r="B49" s="131">
        <v>39973</v>
      </c>
      <c r="C49" s="131">
        <v>13162</v>
      </c>
      <c r="D49" s="131">
        <v>0</v>
      </c>
      <c r="E49" s="131"/>
      <c r="F49" s="131"/>
      <c r="G49" s="131">
        <v>0</v>
      </c>
      <c r="H49" s="131">
        <v>0</v>
      </c>
      <c r="I49" s="131">
        <v>0</v>
      </c>
      <c r="J49" s="131">
        <v>0</v>
      </c>
      <c r="K49" s="131">
        <v>0</v>
      </c>
      <c r="L49" s="131">
        <v>0</v>
      </c>
      <c r="M49" s="131">
        <v>0</v>
      </c>
      <c r="N49" s="131"/>
      <c r="O49" s="131">
        <v>0</v>
      </c>
      <c r="P49" s="131">
        <v>0</v>
      </c>
      <c r="Q49" s="131">
        <v>0</v>
      </c>
      <c r="R49" s="131">
        <v>0</v>
      </c>
      <c r="S49" s="131">
        <v>0</v>
      </c>
      <c r="T49" s="131">
        <v>0</v>
      </c>
      <c r="U49" s="131">
        <v>0</v>
      </c>
      <c r="V49" s="131">
        <v>0</v>
      </c>
      <c r="W49" s="131">
        <v>0</v>
      </c>
      <c r="X49" s="131">
        <v>0</v>
      </c>
      <c r="Y49" s="131">
        <v>0</v>
      </c>
      <c r="Z49" s="133">
        <f t="shared" ref="Z49:Z50" si="10">SUM(B49:Y49)</f>
        <v>53135</v>
      </c>
    </row>
    <row r="50" spans="1:26" ht="20.25" customHeight="1">
      <c r="A50" s="355">
        <v>531000</v>
      </c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3">
        <f t="shared" si="10"/>
        <v>0</v>
      </c>
    </row>
    <row r="51" spans="1:26" ht="20.25" customHeight="1">
      <c r="A51" s="343" t="s">
        <v>313</v>
      </c>
      <c r="B51" s="134">
        <v>11400</v>
      </c>
      <c r="C51" s="134">
        <v>0</v>
      </c>
      <c r="D51" s="134">
        <v>0</v>
      </c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3">
        <f>SUM(B51:Y51)</f>
        <v>11400</v>
      </c>
    </row>
    <row r="52" spans="1:26" ht="20.25" customHeight="1">
      <c r="A52" s="343" t="s">
        <v>314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3">
        <f t="shared" ref="Z52:Z57" si="11">SUM(B52:Y52)</f>
        <v>0</v>
      </c>
    </row>
    <row r="53" spans="1:26" ht="20.25" customHeight="1">
      <c r="A53" s="343" t="s">
        <v>315</v>
      </c>
      <c r="B53" s="134">
        <v>0</v>
      </c>
      <c r="C53" s="134">
        <v>0</v>
      </c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3">
        <f t="shared" si="11"/>
        <v>0</v>
      </c>
    </row>
    <row r="54" spans="1:26" ht="20.25" customHeight="1">
      <c r="A54" s="343" t="s">
        <v>316</v>
      </c>
      <c r="B54" s="134">
        <v>1600</v>
      </c>
      <c r="C54" s="134">
        <v>3000</v>
      </c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6"/>
      <c r="Z54" s="133">
        <f t="shared" si="11"/>
        <v>4600</v>
      </c>
    </row>
    <row r="55" spans="1:26" ht="20.25" customHeight="1">
      <c r="A55" s="343" t="s">
        <v>317</v>
      </c>
      <c r="B55" s="146">
        <v>16530</v>
      </c>
      <c r="C55" s="134">
        <v>0</v>
      </c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3">
        <f t="shared" si="11"/>
        <v>16530</v>
      </c>
    </row>
    <row r="56" spans="1:26" ht="20.25" customHeight="1" thickBot="1">
      <c r="A56" s="344" t="s">
        <v>318</v>
      </c>
      <c r="B56" s="147">
        <v>1840</v>
      </c>
      <c r="C56" s="134">
        <v>0</v>
      </c>
      <c r="D56" s="131"/>
      <c r="E56" s="131"/>
      <c r="F56" s="131"/>
      <c r="G56" s="131"/>
      <c r="H56" s="131"/>
      <c r="I56" s="131"/>
      <c r="J56" s="131"/>
      <c r="K56" s="131"/>
      <c r="L56" s="131"/>
      <c r="M56" s="131">
        <v>0</v>
      </c>
      <c r="N56" s="131">
        <v>0</v>
      </c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7"/>
      <c r="Z56" s="133">
        <f t="shared" si="11"/>
        <v>1840</v>
      </c>
    </row>
    <row r="57" spans="1:26" ht="20.25" customHeight="1">
      <c r="A57" s="352" t="s">
        <v>237</v>
      </c>
      <c r="B57" s="138">
        <f t="shared" ref="B57:Y57" si="12">SUM(B50:B56)</f>
        <v>31370</v>
      </c>
      <c r="C57" s="138">
        <f t="shared" si="12"/>
        <v>3000</v>
      </c>
      <c r="D57" s="138">
        <f t="shared" si="12"/>
        <v>0</v>
      </c>
      <c r="E57" s="138">
        <f t="shared" si="12"/>
        <v>0</v>
      </c>
      <c r="F57" s="138">
        <f t="shared" si="12"/>
        <v>0</v>
      </c>
      <c r="G57" s="138">
        <f t="shared" si="12"/>
        <v>0</v>
      </c>
      <c r="H57" s="138">
        <f t="shared" si="12"/>
        <v>0</v>
      </c>
      <c r="I57" s="138">
        <f t="shared" si="12"/>
        <v>0</v>
      </c>
      <c r="J57" s="138">
        <f t="shared" si="12"/>
        <v>0</v>
      </c>
      <c r="K57" s="138">
        <f t="shared" si="12"/>
        <v>0</v>
      </c>
      <c r="L57" s="138">
        <f t="shared" si="12"/>
        <v>0</v>
      </c>
      <c r="M57" s="138">
        <f t="shared" si="12"/>
        <v>0</v>
      </c>
      <c r="N57" s="138">
        <f t="shared" si="12"/>
        <v>0</v>
      </c>
      <c r="O57" s="138">
        <f t="shared" si="12"/>
        <v>0</v>
      </c>
      <c r="P57" s="138">
        <f t="shared" si="12"/>
        <v>0</v>
      </c>
      <c r="Q57" s="138">
        <f t="shared" si="12"/>
        <v>0</v>
      </c>
      <c r="R57" s="138">
        <f t="shared" si="12"/>
        <v>0</v>
      </c>
      <c r="S57" s="138">
        <f t="shared" si="12"/>
        <v>0</v>
      </c>
      <c r="T57" s="138">
        <f t="shared" si="12"/>
        <v>0</v>
      </c>
      <c r="U57" s="138">
        <f t="shared" si="12"/>
        <v>0</v>
      </c>
      <c r="V57" s="138">
        <f t="shared" si="12"/>
        <v>0</v>
      </c>
      <c r="W57" s="138">
        <f t="shared" si="12"/>
        <v>0</v>
      </c>
      <c r="X57" s="138">
        <f t="shared" si="12"/>
        <v>0</v>
      </c>
      <c r="Y57" s="138">
        <f t="shared" si="12"/>
        <v>0</v>
      </c>
      <c r="Z57" s="140">
        <f t="shared" si="11"/>
        <v>34370</v>
      </c>
    </row>
    <row r="58" spans="1:26" ht="20.25" customHeight="1" thickBot="1">
      <c r="A58" s="353" t="s">
        <v>238</v>
      </c>
      <c r="B58" s="137">
        <f>B57+B49</f>
        <v>71343</v>
      </c>
      <c r="C58" s="137">
        <f>C49+C57</f>
        <v>16162</v>
      </c>
      <c r="D58" s="137">
        <f t="shared" ref="D58:L58" si="13">D57+D49</f>
        <v>0</v>
      </c>
      <c r="E58" s="137">
        <f t="shared" si="13"/>
        <v>0</v>
      </c>
      <c r="F58" s="137">
        <f t="shared" si="13"/>
        <v>0</v>
      </c>
      <c r="G58" s="137">
        <f t="shared" si="13"/>
        <v>0</v>
      </c>
      <c r="H58" s="137">
        <f t="shared" si="13"/>
        <v>0</v>
      </c>
      <c r="I58" s="137">
        <f t="shared" si="13"/>
        <v>0</v>
      </c>
      <c r="J58" s="137">
        <f t="shared" si="13"/>
        <v>0</v>
      </c>
      <c r="K58" s="137">
        <f t="shared" si="13"/>
        <v>0</v>
      </c>
      <c r="L58" s="137">
        <f t="shared" si="13"/>
        <v>0</v>
      </c>
      <c r="M58" s="137">
        <f t="shared" ref="M58:Z58" si="14">M49+M57</f>
        <v>0</v>
      </c>
      <c r="N58" s="137">
        <f t="shared" si="14"/>
        <v>0</v>
      </c>
      <c r="O58" s="137">
        <f t="shared" si="14"/>
        <v>0</v>
      </c>
      <c r="P58" s="137">
        <f t="shared" si="14"/>
        <v>0</v>
      </c>
      <c r="Q58" s="137">
        <f t="shared" si="14"/>
        <v>0</v>
      </c>
      <c r="R58" s="137">
        <f t="shared" si="14"/>
        <v>0</v>
      </c>
      <c r="S58" s="137">
        <f t="shared" si="14"/>
        <v>0</v>
      </c>
      <c r="T58" s="137">
        <f t="shared" si="14"/>
        <v>0</v>
      </c>
      <c r="U58" s="137">
        <f t="shared" si="14"/>
        <v>0</v>
      </c>
      <c r="V58" s="137">
        <f t="shared" si="14"/>
        <v>0</v>
      </c>
      <c r="W58" s="137">
        <f t="shared" si="14"/>
        <v>0</v>
      </c>
      <c r="X58" s="137">
        <f t="shared" si="14"/>
        <v>0</v>
      </c>
      <c r="Y58" s="137">
        <f t="shared" si="14"/>
        <v>0</v>
      </c>
      <c r="Z58" s="144">
        <f t="shared" si="14"/>
        <v>87505</v>
      </c>
    </row>
    <row r="59" spans="1:26" ht="20.25" customHeight="1">
      <c r="A59" s="354" t="s">
        <v>55</v>
      </c>
      <c r="B59" s="147">
        <v>128761</v>
      </c>
      <c r="C59" s="147">
        <v>32900</v>
      </c>
      <c r="D59" s="147">
        <v>0</v>
      </c>
      <c r="E59" s="147">
        <v>0</v>
      </c>
      <c r="F59" s="147">
        <v>9000</v>
      </c>
      <c r="G59" s="147">
        <v>0</v>
      </c>
      <c r="H59" s="147"/>
      <c r="I59" s="147"/>
      <c r="J59" s="147"/>
      <c r="K59" s="147"/>
      <c r="L59" s="147"/>
      <c r="M59" s="148">
        <v>0</v>
      </c>
      <c r="N59" s="147"/>
      <c r="O59" s="147"/>
      <c r="P59" s="147">
        <v>0</v>
      </c>
      <c r="Q59" s="147">
        <v>0</v>
      </c>
      <c r="R59" s="147">
        <v>0</v>
      </c>
      <c r="S59" s="147">
        <v>0</v>
      </c>
      <c r="T59" s="147">
        <v>26220</v>
      </c>
      <c r="U59" s="147"/>
      <c r="V59" s="147"/>
      <c r="W59" s="147"/>
      <c r="X59" s="147"/>
      <c r="Y59" s="147"/>
      <c r="Z59" s="149">
        <f>SUM(B59:Y59)</f>
        <v>196881</v>
      </c>
    </row>
    <row r="60" spans="1:26" ht="20.25" customHeight="1">
      <c r="A60" s="355">
        <v>532000</v>
      </c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49">
        <f t="shared" ref="Z60:Z64" si="15">SUM(B60:Y60)</f>
        <v>0</v>
      </c>
    </row>
    <row r="61" spans="1:26" ht="20.25" customHeight="1">
      <c r="A61" s="343" t="s">
        <v>319</v>
      </c>
      <c r="B61" s="136">
        <f>5000</f>
        <v>5000</v>
      </c>
      <c r="C61" s="136"/>
      <c r="D61" s="136">
        <v>0</v>
      </c>
      <c r="E61" s="136"/>
      <c r="F61" s="136">
        <v>0</v>
      </c>
      <c r="G61" s="136"/>
      <c r="H61" s="136"/>
      <c r="I61" s="136"/>
      <c r="J61" s="136"/>
      <c r="K61" s="136"/>
      <c r="L61" s="136"/>
      <c r="M61" s="134">
        <v>0</v>
      </c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49">
        <f t="shared" si="15"/>
        <v>5000</v>
      </c>
    </row>
    <row r="62" spans="1:26" ht="20.25" customHeight="1">
      <c r="A62" s="345" t="s">
        <v>320</v>
      </c>
      <c r="B62" s="136">
        <v>0</v>
      </c>
      <c r="C62" s="136">
        <v>0</v>
      </c>
      <c r="D62" s="136"/>
      <c r="E62" s="136"/>
      <c r="F62" s="136"/>
      <c r="G62" s="136"/>
      <c r="H62" s="136"/>
      <c r="I62" s="136"/>
      <c r="J62" s="136"/>
      <c r="K62" s="136"/>
      <c r="L62" s="136"/>
      <c r="M62" s="134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49">
        <f t="shared" si="15"/>
        <v>0</v>
      </c>
    </row>
    <row r="63" spans="1:26" ht="20.25" customHeight="1">
      <c r="A63" s="345" t="s">
        <v>321</v>
      </c>
      <c r="B63" s="136">
        <f>1530+4810</f>
        <v>6340</v>
      </c>
      <c r="C63" s="136">
        <f>6000+6000+7006</f>
        <v>19006</v>
      </c>
      <c r="D63" s="136">
        <v>0</v>
      </c>
      <c r="E63" s="136"/>
      <c r="F63" s="136">
        <v>0</v>
      </c>
      <c r="G63" s="136">
        <v>460000</v>
      </c>
      <c r="H63" s="136"/>
      <c r="I63" s="136"/>
      <c r="J63" s="136"/>
      <c r="K63" s="136"/>
      <c r="L63" s="136"/>
      <c r="M63" s="134">
        <v>0</v>
      </c>
      <c r="N63" s="136"/>
      <c r="O63" s="136"/>
      <c r="P63" s="136">
        <v>0</v>
      </c>
      <c r="Q63" s="136">
        <v>0</v>
      </c>
      <c r="R63" s="136">
        <v>0</v>
      </c>
      <c r="S63" s="136">
        <v>0</v>
      </c>
      <c r="T63" s="136">
        <f>4020+15250+35500+20400</f>
        <v>75170</v>
      </c>
      <c r="U63" s="136"/>
      <c r="V63" s="136"/>
      <c r="W63" s="136"/>
      <c r="X63" s="136"/>
      <c r="Y63" s="136"/>
      <c r="Z63" s="149">
        <f t="shared" si="15"/>
        <v>560516</v>
      </c>
    </row>
    <row r="64" spans="1:26" ht="20.25" customHeight="1" thickBot="1">
      <c r="A64" s="344" t="s">
        <v>322</v>
      </c>
      <c r="B64" s="136">
        <v>0</v>
      </c>
      <c r="C64" s="136">
        <v>0</v>
      </c>
      <c r="D64" s="136">
        <v>0</v>
      </c>
      <c r="E64" s="136"/>
      <c r="F64" s="136"/>
      <c r="G64" s="136"/>
      <c r="H64" s="136"/>
      <c r="I64" s="136"/>
      <c r="J64" s="136"/>
      <c r="K64" s="136"/>
      <c r="L64" s="136"/>
      <c r="M64" s="142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49">
        <f t="shared" si="15"/>
        <v>0</v>
      </c>
    </row>
    <row r="65" spans="1:208" ht="20.25" customHeight="1">
      <c r="A65" s="352" t="s">
        <v>237</v>
      </c>
      <c r="B65" s="138">
        <f t="shared" ref="B65:Z65" si="16">SUM(B61:B64)</f>
        <v>11340</v>
      </c>
      <c r="C65" s="138">
        <f t="shared" si="16"/>
        <v>19006</v>
      </c>
      <c r="D65" s="138">
        <f t="shared" si="16"/>
        <v>0</v>
      </c>
      <c r="E65" s="138">
        <f t="shared" si="16"/>
        <v>0</v>
      </c>
      <c r="F65" s="138">
        <f t="shared" si="16"/>
        <v>0</v>
      </c>
      <c r="G65" s="138">
        <f t="shared" si="16"/>
        <v>460000</v>
      </c>
      <c r="H65" s="138">
        <f t="shared" si="16"/>
        <v>0</v>
      </c>
      <c r="I65" s="138">
        <f t="shared" si="16"/>
        <v>0</v>
      </c>
      <c r="J65" s="138">
        <f t="shared" si="16"/>
        <v>0</v>
      </c>
      <c r="K65" s="138">
        <f t="shared" si="16"/>
        <v>0</v>
      </c>
      <c r="L65" s="138">
        <f t="shared" si="16"/>
        <v>0</v>
      </c>
      <c r="M65" s="138">
        <f t="shared" si="16"/>
        <v>0</v>
      </c>
      <c r="N65" s="138">
        <f t="shared" si="16"/>
        <v>0</v>
      </c>
      <c r="O65" s="138">
        <f t="shared" si="16"/>
        <v>0</v>
      </c>
      <c r="P65" s="138">
        <f t="shared" si="16"/>
        <v>0</v>
      </c>
      <c r="Q65" s="138">
        <f t="shared" si="16"/>
        <v>0</v>
      </c>
      <c r="R65" s="138">
        <f t="shared" si="16"/>
        <v>0</v>
      </c>
      <c r="S65" s="138">
        <f t="shared" si="16"/>
        <v>0</v>
      </c>
      <c r="T65" s="138">
        <f t="shared" si="16"/>
        <v>75170</v>
      </c>
      <c r="U65" s="138">
        <f t="shared" si="16"/>
        <v>0</v>
      </c>
      <c r="V65" s="138">
        <f t="shared" si="16"/>
        <v>0</v>
      </c>
      <c r="W65" s="138">
        <f t="shared" si="16"/>
        <v>0</v>
      </c>
      <c r="X65" s="138">
        <f t="shared" si="16"/>
        <v>0</v>
      </c>
      <c r="Y65" s="138">
        <f t="shared" si="16"/>
        <v>0</v>
      </c>
      <c r="Z65" s="140">
        <f t="shared" si="16"/>
        <v>565516</v>
      </c>
    </row>
    <row r="66" spans="1:208" ht="20.25" customHeight="1" thickBot="1">
      <c r="A66" s="353" t="s">
        <v>238</v>
      </c>
      <c r="B66" s="137">
        <f t="shared" ref="B66:R66" si="17">B59+B65</f>
        <v>140101</v>
      </c>
      <c r="C66" s="137">
        <f t="shared" si="17"/>
        <v>51906</v>
      </c>
      <c r="D66" s="137">
        <f t="shared" si="17"/>
        <v>0</v>
      </c>
      <c r="E66" s="137">
        <f t="shared" si="17"/>
        <v>0</v>
      </c>
      <c r="F66" s="137">
        <f t="shared" si="17"/>
        <v>9000</v>
      </c>
      <c r="G66" s="137">
        <f t="shared" si="17"/>
        <v>460000</v>
      </c>
      <c r="H66" s="137">
        <f t="shared" si="17"/>
        <v>0</v>
      </c>
      <c r="I66" s="137">
        <f t="shared" si="17"/>
        <v>0</v>
      </c>
      <c r="J66" s="137">
        <f t="shared" si="17"/>
        <v>0</v>
      </c>
      <c r="K66" s="137">
        <f t="shared" si="17"/>
        <v>0</v>
      </c>
      <c r="L66" s="137">
        <f t="shared" si="17"/>
        <v>0</v>
      </c>
      <c r="M66" s="137">
        <f t="shared" si="17"/>
        <v>0</v>
      </c>
      <c r="N66" s="137">
        <f t="shared" si="17"/>
        <v>0</v>
      </c>
      <c r="O66" s="137">
        <f t="shared" si="17"/>
        <v>0</v>
      </c>
      <c r="P66" s="137">
        <f t="shared" si="17"/>
        <v>0</v>
      </c>
      <c r="Q66" s="137">
        <f t="shared" si="17"/>
        <v>0</v>
      </c>
      <c r="R66" s="137">
        <f t="shared" si="17"/>
        <v>0</v>
      </c>
      <c r="S66" s="137">
        <f>+S59+S65</f>
        <v>0</v>
      </c>
      <c r="T66" s="137">
        <f t="shared" ref="T66:Z66" si="18">T59+T65</f>
        <v>101390</v>
      </c>
      <c r="U66" s="137">
        <f t="shared" si="18"/>
        <v>0</v>
      </c>
      <c r="V66" s="137">
        <f t="shared" si="18"/>
        <v>0</v>
      </c>
      <c r="W66" s="137">
        <f t="shared" si="18"/>
        <v>0</v>
      </c>
      <c r="X66" s="137">
        <f t="shared" si="18"/>
        <v>0</v>
      </c>
      <c r="Y66" s="137">
        <f t="shared" si="18"/>
        <v>0</v>
      </c>
      <c r="Z66" s="144">
        <f t="shared" si="18"/>
        <v>762397</v>
      </c>
    </row>
    <row r="67" spans="1:208" s="134" customFormat="1" ht="20.25" customHeight="1">
      <c r="A67" s="356" t="s">
        <v>55</v>
      </c>
      <c r="B67" s="131">
        <v>12130</v>
      </c>
      <c r="C67" s="136">
        <v>0</v>
      </c>
      <c r="D67" s="147">
        <v>1500</v>
      </c>
      <c r="E67" s="147"/>
      <c r="F67" s="131">
        <v>0</v>
      </c>
      <c r="G67" s="131"/>
      <c r="H67" s="131"/>
      <c r="I67" s="147"/>
      <c r="J67" s="150"/>
      <c r="K67" s="150"/>
      <c r="L67" s="150"/>
      <c r="M67" s="150">
        <v>0</v>
      </c>
      <c r="N67" s="147"/>
      <c r="O67" s="147"/>
      <c r="P67" s="147"/>
      <c r="Q67" s="147"/>
      <c r="R67" s="147"/>
      <c r="S67" s="147">
        <v>0</v>
      </c>
      <c r="T67" s="147"/>
      <c r="U67" s="147"/>
      <c r="V67" s="147"/>
      <c r="W67" s="147"/>
      <c r="X67" s="147">
        <v>0</v>
      </c>
      <c r="Y67" s="147"/>
      <c r="Z67" s="143">
        <f t="shared" ref="Z67:Z82" si="19">SUM(B67:Y67)</f>
        <v>13630</v>
      </c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141"/>
      <c r="BH67" s="141"/>
      <c r="BI67" s="141"/>
      <c r="BJ67" s="141"/>
      <c r="BK67" s="141"/>
      <c r="BL67" s="141"/>
      <c r="BM67" s="141"/>
      <c r="BN67" s="141"/>
      <c r="BO67" s="141"/>
      <c r="BP67" s="141"/>
      <c r="BQ67" s="141"/>
      <c r="BR67" s="141"/>
      <c r="BS67" s="141"/>
      <c r="BT67" s="141"/>
      <c r="BU67" s="141"/>
      <c r="BV67" s="141"/>
      <c r="BW67" s="141"/>
      <c r="BX67" s="141"/>
      <c r="BY67" s="141"/>
      <c r="BZ67" s="141"/>
      <c r="CA67" s="141"/>
      <c r="CB67" s="141"/>
      <c r="CC67" s="141"/>
      <c r="CD67" s="141"/>
      <c r="CE67" s="141"/>
      <c r="CF67" s="141"/>
      <c r="CG67" s="141"/>
      <c r="CH67" s="141"/>
      <c r="CI67" s="141"/>
      <c r="CJ67" s="141"/>
      <c r="CK67" s="141"/>
      <c r="CL67" s="141"/>
      <c r="CM67" s="141"/>
      <c r="CN67" s="141"/>
      <c r="CO67" s="141"/>
      <c r="CP67" s="141"/>
      <c r="CQ67" s="141"/>
      <c r="CR67" s="141"/>
      <c r="CS67" s="141"/>
      <c r="CT67" s="141"/>
      <c r="CU67" s="141"/>
      <c r="CV67" s="141"/>
      <c r="CW67" s="141"/>
      <c r="CX67" s="141"/>
      <c r="CY67" s="141"/>
      <c r="CZ67" s="141"/>
      <c r="DA67" s="141"/>
      <c r="DB67" s="141"/>
      <c r="DC67" s="141"/>
      <c r="DD67" s="141"/>
      <c r="DE67" s="141"/>
      <c r="DF67" s="141"/>
      <c r="DG67" s="141"/>
      <c r="DH67" s="141"/>
      <c r="DI67" s="141"/>
      <c r="DJ67" s="141"/>
      <c r="DK67" s="141"/>
      <c r="DL67" s="141"/>
      <c r="DM67" s="141"/>
      <c r="DN67" s="141"/>
      <c r="DO67" s="141"/>
      <c r="DP67" s="141"/>
      <c r="DQ67" s="141"/>
      <c r="DR67" s="141"/>
      <c r="DS67" s="141"/>
      <c r="DT67" s="141"/>
      <c r="DU67" s="141"/>
      <c r="DV67" s="141"/>
      <c r="DW67" s="141"/>
      <c r="DX67" s="141"/>
      <c r="DY67" s="141"/>
      <c r="DZ67" s="141"/>
      <c r="EA67" s="141"/>
      <c r="EB67" s="141"/>
      <c r="EC67" s="141"/>
      <c r="ED67" s="141"/>
      <c r="EE67" s="141"/>
      <c r="EF67" s="141"/>
      <c r="EG67" s="141"/>
      <c r="EH67" s="141"/>
      <c r="EI67" s="141"/>
      <c r="EJ67" s="141"/>
      <c r="EK67" s="141"/>
      <c r="EL67" s="141"/>
      <c r="EM67" s="141"/>
      <c r="EN67" s="141"/>
      <c r="EO67" s="141"/>
      <c r="EP67" s="141"/>
      <c r="EQ67" s="141"/>
      <c r="ER67" s="141"/>
      <c r="ES67" s="141"/>
      <c r="ET67" s="141"/>
      <c r="EU67" s="141"/>
      <c r="EV67" s="141"/>
      <c r="EW67" s="141"/>
      <c r="EX67" s="141"/>
      <c r="EY67" s="141"/>
      <c r="EZ67" s="141"/>
      <c r="FA67" s="141"/>
      <c r="FB67" s="141"/>
      <c r="FC67" s="141"/>
      <c r="FD67" s="141"/>
      <c r="FE67" s="141"/>
      <c r="FF67" s="141"/>
      <c r="FG67" s="141"/>
      <c r="FH67" s="141"/>
      <c r="FI67" s="141"/>
      <c r="FJ67" s="141"/>
      <c r="FK67" s="141"/>
      <c r="FL67" s="141"/>
      <c r="FM67" s="141"/>
      <c r="FN67" s="141"/>
      <c r="FO67" s="141"/>
      <c r="FP67" s="141"/>
      <c r="FQ67" s="141"/>
      <c r="FR67" s="141"/>
      <c r="FS67" s="141"/>
      <c r="FT67" s="141"/>
      <c r="FU67" s="141"/>
      <c r="FV67" s="141"/>
      <c r="FW67" s="141"/>
      <c r="FX67" s="141"/>
      <c r="FY67" s="141"/>
      <c r="FZ67" s="141"/>
      <c r="GA67" s="141"/>
      <c r="GB67" s="141"/>
      <c r="GC67" s="141"/>
      <c r="GD67" s="141"/>
      <c r="GE67" s="141"/>
      <c r="GF67" s="141"/>
      <c r="GG67" s="141"/>
      <c r="GH67" s="141"/>
      <c r="GI67" s="141"/>
      <c r="GJ67" s="141"/>
      <c r="GK67" s="141"/>
      <c r="GL67" s="141"/>
      <c r="GM67" s="141"/>
      <c r="GN67" s="141"/>
      <c r="GO67" s="141"/>
      <c r="GP67" s="141"/>
      <c r="GQ67" s="141"/>
      <c r="GR67" s="141"/>
      <c r="GS67" s="141"/>
      <c r="GT67" s="141"/>
      <c r="GU67" s="141"/>
      <c r="GV67" s="141"/>
      <c r="GW67" s="141"/>
      <c r="GX67" s="141"/>
      <c r="GY67" s="141"/>
      <c r="GZ67" s="141"/>
    </row>
    <row r="68" spans="1:208" s="134" customFormat="1" ht="20.25" customHeight="1">
      <c r="A68" s="355">
        <v>533000</v>
      </c>
      <c r="B68" s="146"/>
      <c r="C68" s="146"/>
      <c r="D68" s="146"/>
      <c r="E68" s="146"/>
      <c r="F68" s="146"/>
      <c r="G68" s="146"/>
      <c r="H68" s="146"/>
      <c r="I68" s="146"/>
      <c r="J68" s="150"/>
      <c r="K68" s="150"/>
      <c r="L68" s="150"/>
      <c r="M68" s="150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3">
        <f t="shared" si="19"/>
        <v>0</v>
      </c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  <c r="BG68" s="141"/>
      <c r="BH68" s="141"/>
      <c r="BI68" s="141"/>
      <c r="BJ68" s="141"/>
      <c r="BK68" s="141"/>
      <c r="BL68" s="141"/>
      <c r="BM68" s="141"/>
      <c r="BN68" s="141"/>
      <c r="BO68" s="141"/>
      <c r="BP68" s="141"/>
      <c r="BQ68" s="141"/>
      <c r="BR68" s="141"/>
      <c r="BS68" s="141"/>
      <c r="BT68" s="141"/>
      <c r="BU68" s="141"/>
      <c r="BV68" s="141"/>
      <c r="BW68" s="141"/>
      <c r="BX68" s="141"/>
      <c r="BY68" s="141"/>
      <c r="BZ68" s="141"/>
      <c r="CA68" s="141"/>
      <c r="CB68" s="141"/>
      <c r="CC68" s="141"/>
      <c r="CD68" s="141"/>
      <c r="CE68" s="141"/>
      <c r="CF68" s="141"/>
      <c r="CG68" s="141"/>
      <c r="CH68" s="141"/>
      <c r="CI68" s="141"/>
      <c r="CJ68" s="141"/>
      <c r="CK68" s="141"/>
      <c r="CL68" s="141"/>
      <c r="CM68" s="141"/>
      <c r="CN68" s="141"/>
      <c r="CO68" s="141"/>
      <c r="CP68" s="141"/>
      <c r="CQ68" s="141"/>
      <c r="CR68" s="141"/>
      <c r="CS68" s="141"/>
      <c r="CT68" s="141"/>
      <c r="CU68" s="141"/>
      <c r="CV68" s="141"/>
      <c r="CW68" s="141"/>
      <c r="CX68" s="141"/>
      <c r="CY68" s="141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41"/>
      <c r="DY68" s="141"/>
      <c r="DZ68" s="141"/>
      <c r="EA68" s="141"/>
      <c r="EB68" s="141"/>
      <c r="EC68" s="141"/>
      <c r="ED68" s="141"/>
      <c r="EE68" s="141"/>
      <c r="EF68" s="141"/>
      <c r="EG68" s="141"/>
      <c r="EH68" s="141"/>
      <c r="EI68" s="141"/>
      <c r="EJ68" s="141"/>
      <c r="EK68" s="141"/>
      <c r="EL68" s="141"/>
      <c r="EM68" s="141"/>
      <c r="EN68" s="141"/>
      <c r="EO68" s="141"/>
      <c r="EP68" s="141"/>
      <c r="EQ68" s="141"/>
      <c r="ER68" s="141"/>
      <c r="ES68" s="141"/>
      <c r="ET68" s="141"/>
      <c r="EU68" s="141"/>
      <c r="EV68" s="141"/>
      <c r="EW68" s="141"/>
      <c r="EX68" s="141"/>
      <c r="EY68" s="141"/>
      <c r="EZ68" s="141"/>
      <c r="FA68" s="141"/>
      <c r="FB68" s="141"/>
      <c r="FC68" s="141"/>
      <c r="FD68" s="141"/>
      <c r="FE68" s="141"/>
      <c r="FF68" s="141"/>
      <c r="FG68" s="141"/>
      <c r="FH68" s="141"/>
      <c r="FI68" s="141"/>
      <c r="FJ68" s="141"/>
      <c r="FK68" s="141"/>
      <c r="FL68" s="141"/>
      <c r="FM68" s="141"/>
      <c r="FN68" s="141"/>
      <c r="FO68" s="141"/>
      <c r="FP68" s="141"/>
      <c r="FQ68" s="141"/>
      <c r="FR68" s="141"/>
      <c r="FS68" s="141"/>
      <c r="FT68" s="141"/>
      <c r="FU68" s="141"/>
      <c r="FV68" s="141"/>
      <c r="FW68" s="141"/>
      <c r="FX68" s="141"/>
      <c r="FY68" s="141"/>
      <c r="FZ68" s="141"/>
      <c r="GA68" s="141"/>
      <c r="GB68" s="141"/>
      <c r="GC68" s="141"/>
      <c r="GD68" s="141"/>
      <c r="GE68" s="141"/>
      <c r="GF68" s="141"/>
      <c r="GG68" s="141"/>
      <c r="GH68" s="141"/>
      <c r="GI68" s="141"/>
      <c r="GJ68" s="141"/>
      <c r="GK68" s="141"/>
      <c r="GL68" s="141"/>
      <c r="GM68" s="141"/>
      <c r="GN68" s="141"/>
      <c r="GO68" s="141"/>
      <c r="GP68" s="141"/>
      <c r="GQ68" s="141"/>
      <c r="GR68" s="141"/>
      <c r="GS68" s="141"/>
      <c r="GT68" s="141"/>
      <c r="GU68" s="141"/>
      <c r="GV68" s="141"/>
      <c r="GW68" s="141"/>
      <c r="GX68" s="141"/>
      <c r="GY68" s="141"/>
      <c r="GZ68" s="141"/>
    </row>
    <row r="69" spans="1:208" s="134" customFormat="1" ht="20.25" customHeight="1">
      <c r="A69" s="343" t="s">
        <v>323</v>
      </c>
      <c r="B69" s="136">
        <v>0</v>
      </c>
      <c r="C69" s="136">
        <v>0</v>
      </c>
      <c r="D69" s="146"/>
      <c r="E69" s="146"/>
      <c r="F69" s="136"/>
      <c r="G69" s="136"/>
      <c r="H69" s="146"/>
      <c r="I69" s="146"/>
      <c r="J69" s="150"/>
      <c r="K69" s="150"/>
      <c r="L69" s="150"/>
      <c r="M69" s="150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3">
        <f t="shared" si="19"/>
        <v>0</v>
      </c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  <c r="BI69" s="141"/>
      <c r="BJ69" s="141"/>
      <c r="BK69" s="141"/>
      <c r="BL69" s="141"/>
      <c r="BM69" s="141"/>
      <c r="BN69" s="141"/>
      <c r="BO69" s="141"/>
      <c r="BP69" s="141"/>
      <c r="BQ69" s="141"/>
      <c r="BR69" s="141"/>
      <c r="BS69" s="141"/>
      <c r="BT69" s="141"/>
      <c r="BU69" s="141"/>
      <c r="BV69" s="141"/>
      <c r="BW69" s="141"/>
      <c r="BX69" s="141"/>
      <c r="BY69" s="141"/>
      <c r="BZ69" s="141"/>
      <c r="CA69" s="141"/>
      <c r="CB69" s="141"/>
      <c r="CC69" s="141"/>
      <c r="CD69" s="141"/>
      <c r="CE69" s="141"/>
      <c r="CF69" s="141"/>
      <c r="CG69" s="141"/>
      <c r="CH69" s="141"/>
      <c r="CI69" s="141"/>
      <c r="CJ69" s="141"/>
      <c r="CK69" s="141"/>
      <c r="CL69" s="141"/>
      <c r="CM69" s="141"/>
      <c r="CN69" s="141"/>
      <c r="CO69" s="141"/>
      <c r="CP69" s="141"/>
      <c r="CQ69" s="141"/>
      <c r="CR69" s="141"/>
      <c r="CS69" s="141"/>
      <c r="CT69" s="141"/>
      <c r="CU69" s="141"/>
      <c r="CV69" s="141"/>
      <c r="CW69" s="141"/>
      <c r="CX69" s="141"/>
      <c r="CY69" s="141"/>
      <c r="CZ69" s="141"/>
      <c r="DA69" s="141"/>
      <c r="DB69" s="141"/>
      <c r="DC69" s="141"/>
      <c r="DD69" s="141"/>
      <c r="DE69" s="141"/>
      <c r="DF69" s="141"/>
      <c r="DG69" s="141"/>
      <c r="DH69" s="141"/>
      <c r="DI69" s="141"/>
      <c r="DJ69" s="141"/>
      <c r="DK69" s="141"/>
      <c r="DL69" s="141"/>
      <c r="DM69" s="141"/>
      <c r="DN69" s="141"/>
      <c r="DO69" s="141"/>
      <c r="DP69" s="141"/>
      <c r="DQ69" s="141"/>
      <c r="DR69" s="141"/>
      <c r="DS69" s="141"/>
      <c r="DT69" s="141"/>
      <c r="DU69" s="141"/>
      <c r="DV69" s="141"/>
      <c r="DW69" s="141"/>
      <c r="DX69" s="141"/>
      <c r="DY69" s="141"/>
      <c r="DZ69" s="141"/>
      <c r="EA69" s="141"/>
      <c r="EB69" s="141"/>
      <c r="EC69" s="141"/>
      <c r="ED69" s="141"/>
      <c r="EE69" s="141"/>
      <c r="EF69" s="141"/>
      <c r="EG69" s="141"/>
      <c r="EH69" s="141"/>
      <c r="EI69" s="141"/>
      <c r="EJ69" s="141"/>
      <c r="EK69" s="141"/>
      <c r="EL69" s="141"/>
      <c r="EM69" s="141"/>
      <c r="EN69" s="141"/>
      <c r="EO69" s="141"/>
      <c r="EP69" s="141"/>
      <c r="EQ69" s="141"/>
      <c r="ER69" s="141"/>
      <c r="ES69" s="141"/>
      <c r="ET69" s="141"/>
      <c r="EU69" s="141"/>
      <c r="EV69" s="141"/>
      <c r="EW69" s="141"/>
      <c r="EX69" s="141"/>
      <c r="EY69" s="141"/>
      <c r="EZ69" s="141"/>
      <c r="FA69" s="141"/>
      <c r="FB69" s="141"/>
      <c r="FC69" s="141"/>
      <c r="FD69" s="141"/>
      <c r="FE69" s="141"/>
      <c r="FF69" s="141"/>
      <c r="FG69" s="141"/>
      <c r="FH69" s="141"/>
      <c r="FI69" s="141"/>
      <c r="FJ69" s="141"/>
      <c r="FK69" s="141"/>
      <c r="FL69" s="141"/>
      <c r="FM69" s="141"/>
      <c r="FN69" s="141"/>
      <c r="FO69" s="141"/>
      <c r="FP69" s="141"/>
      <c r="FQ69" s="141"/>
      <c r="FR69" s="141"/>
      <c r="FS69" s="141"/>
      <c r="FT69" s="141"/>
      <c r="FU69" s="141"/>
      <c r="FV69" s="141"/>
      <c r="FW69" s="141"/>
      <c r="FX69" s="141"/>
      <c r="FY69" s="141"/>
      <c r="FZ69" s="141"/>
      <c r="GA69" s="141"/>
      <c r="GB69" s="141"/>
      <c r="GC69" s="141"/>
      <c r="GD69" s="141"/>
      <c r="GE69" s="141"/>
      <c r="GF69" s="141"/>
      <c r="GG69" s="141"/>
      <c r="GH69" s="141"/>
      <c r="GI69" s="141"/>
      <c r="GJ69" s="141"/>
      <c r="GK69" s="141"/>
      <c r="GL69" s="141"/>
      <c r="GM69" s="141"/>
      <c r="GN69" s="141"/>
      <c r="GO69" s="141"/>
      <c r="GP69" s="141"/>
      <c r="GQ69" s="141"/>
      <c r="GR69" s="141"/>
      <c r="GS69" s="141"/>
      <c r="GT69" s="141"/>
      <c r="GU69" s="141"/>
      <c r="GV69" s="141"/>
      <c r="GW69" s="141"/>
      <c r="GX69" s="141"/>
      <c r="GY69" s="141"/>
      <c r="GZ69" s="141"/>
    </row>
    <row r="70" spans="1:208" s="134" customFormat="1" ht="20.399999999999999">
      <c r="A70" s="345" t="s">
        <v>324</v>
      </c>
      <c r="B70" s="136">
        <v>0</v>
      </c>
      <c r="C70" s="136">
        <v>0</v>
      </c>
      <c r="D70" s="146"/>
      <c r="E70" s="146"/>
      <c r="F70" s="136"/>
      <c r="G70" s="136"/>
      <c r="H70" s="136"/>
      <c r="I70" s="146"/>
      <c r="J70" s="150"/>
      <c r="K70" s="150"/>
      <c r="L70" s="150"/>
      <c r="M70" s="150">
        <v>0</v>
      </c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3">
        <f t="shared" si="19"/>
        <v>0</v>
      </c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1"/>
      <c r="BC70" s="141"/>
      <c r="BD70" s="141"/>
      <c r="BE70" s="141"/>
      <c r="BF70" s="141"/>
      <c r="BG70" s="141"/>
      <c r="BH70" s="141"/>
      <c r="BI70" s="141"/>
      <c r="BJ70" s="141"/>
      <c r="BK70" s="141"/>
      <c r="BL70" s="141"/>
      <c r="BM70" s="141"/>
      <c r="BN70" s="141"/>
      <c r="BO70" s="141"/>
      <c r="BP70" s="141"/>
      <c r="BQ70" s="141"/>
      <c r="BR70" s="141"/>
      <c r="BS70" s="141"/>
      <c r="BT70" s="141"/>
      <c r="BU70" s="141"/>
      <c r="BV70" s="141"/>
      <c r="BW70" s="141"/>
      <c r="BX70" s="141"/>
      <c r="BY70" s="141"/>
      <c r="BZ70" s="141"/>
      <c r="CA70" s="141"/>
      <c r="CB70" s="141"/>
      <c r="CC70" s="141"/>
      <c r="CD70" s="141"/>
      <c r="CE70" s="141"/>
      <c r="CF70" s="141"/>
      <c r="CG70" s="141"/>
      <c r="CH70" s="141"/>
      <c r="CI70" s="141"/>
      <c r="CJ70" s="141"/>
      <c r="CK70" s="141"/>
      <c r="CL70" s="141"/>
      <c r="CM70" s="141"/>
      <c r="CN70" s="141"/>
      <c r="CO70" s="141"/>
      <c r="CP70" s="141"/>
      <c r="CQ70" s="141"/>
      <c r="CR70" s="141"/>
      <c r="CS70" s="141"/>
      <c r="CT70" s="141"/>
      <c r="CU70" s="141"/>
      <c r="CV70" s="141"/>
      <c r="CW70" s="141"/>
      <c r="CX70" s="141"/>
      <c r="CY70" s="141"/>
      <c r="CZ70" s="141"/>
      <c r="DA70" s="141"/>
      <c r="DB70" s="141"/>
      <c r="DC70" s="141"/>
      <c r="DD70" s="141"/>
      <c r="DE70" s="141"/>
      <c r="DF70" s="141"/>
      <c r="DG70" s="141"/>
      <c r="DH70" s="141"/>
      <c r="DI70" s="141"/>
      <c r="DJ70" s="141"/>
      <c r="DK70" s="141"/>
      <c r="DL70" s="141"/>
      <c r="DM70" s="141"/>
      <c r="DN70" s="141"/>
      <c r="DO70" s="141"/>
      <c r="DP70" s="141"/>
      <c r="DQ70" s="141"/>
      <c r="DR70" s="141"/>
      <c r="DS70" s="141"/>
      <c r="DT70" s="141"/>
      <c r="DU70" s="141"/>
      <c r="DV70" s="141"/>
      <c r="DW70" s="141"/>
      <c r="DX70" s="141"/>
      <c r="DY70" s="141"/>
      <c r="DZ70" s="141"/>
      <c r="EA70" s="141"/>
      <c r="EB70" s="141"/>
      <c r="EC70" s="141"/>
      <c r="ED70" s="141"/>
      <c r="EE70" s="141"/>
      <c r="EF70" s="141"/>
      <c r="EG70" s="141"/>
      <c r="EH70" s="141"/>
      <c r="EI70" s="141"/>
      <c r="EJ70" s="141"/>
      <c r="EK70" s="141"/>
      <c r="EL70" s="141"/>
      <c r="EM70" s="141"/>
      <c r="EN70" s="141"/>
      <c r="EO70" s="141"/>
      <c r="EP70" s="141"/>
      <c r="EQ70" s="141"/>
      <c r="ER70" s="141"/>
      <c r="ES70" s="141"/>
      <c r="ET70" s="141"/>
      <c r="EU70" s="141"/>
      <c r="EV70" s="141"/>
      <c r="EW70" s="141"/>
      <c r="EX70" s="141"/>
      <c r="EY70" s="141"/>
      <c r="EZ70" s="141"/>
      <c r="FA70" s="141"/>
      <c r="FB70" s="141"/>
      <c r="FC70" s="141"/>
      <c r="FD70" s="141"/>
      <c r="FE70" s="141"/>
      <c r="FF70" s="141"/>
      <c r="FG70" s="141"/>
      <c r="FH70" s="141"/>
      <c r="FI70" s="141"/>
      <c r="FJ70" s="141"/>
      <c r="FK70" s="141"/>
      <c r="FL70" s="141"/>
      <c r="FM70" s="141"/>
      <c r="FN70" s="141"/>
      <c r="FO70" s="141"/>
      <c r="FP70" s="141"/>
      <c r="FQ70" s="141"/>
      <c r="FR70" s="141"/>
      <c r="FS70" s="141"/>
      <c r="FT70" s="141"/>
      <c r="FU70" s="141"/>
      <c r="FV70" s="141"/>
      <c r="FW70" s="141"/>
      <c r="FX70" s="141"/>
      <c r="FY70" s="141"/>
      <c r="FZ70" s="141"/>
      <c r="GA70" s="141"/>
      <c r="GB70" s="141"/>
      <c r="GC70" s="141"/>
      <c r="GD70" s="141"/>
      <c r="GE70" s="141"/>
      <c r="GF70" s="141"/>
      <c r="GG70" s="141"/>
      <c r="GH70" s="141"/>
      <c r="GI70" s="141"/>
      <c r="GJ70" s="141"/>
      <c r="GK70" s="141"/>
      <c r="GL70" s="141"/>
      <c r="GM70" s="141"/>
      <c r="GN70" s="141"/>
      <c r="GO70" s="141"/>
      <c r="GP70" s="141"/>
      <c r="GQ70" s="141"/>
      <c r="GR70" s="141"/>
      <c r="GS70" s="141"/>
      <c r="GT70" s="141"/>
      <c r="GU70" s="141"/>
      <c r="GV70" s="141"/>
      <c r="GW70" s="141"/>
      <c r="GX70" s="141"/>
      <c r="GY70" s="141"/>
      <c r="GZ70" s="141"/>
    </row>
    <row r="71" spans="1:208" s="134" customFormat="1" ht="20.399999999999999">
      <c r="A71" s="345" t="s">
        <v>325</v>
      </c>
      <c r="B71" s="136">
        <v>0</v>
      </c>
      <c r="C71" s="136"/>
      <c r="D71" s="146"/>
      <c r="E71" s="146"/>
      <c r="F71" s="136">
        <v>0</v>
      </c>
      <c r="G71" s="136">
        <v>0</v>
      </c>
      <c r="H71" s="136"/>
      <c r="I71" s="146"/>
      <c r="J71" s="150"/>
      <c r="K71" s="150"/>
      <c r="L71" s="150"/>
      <c r="M71" s="150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33">
        <f t="shared" si="19"/>
        <v>0</v>
      </c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  <c r="AY71" s="141"/>
      <c r="AZ71" s="141"/>
      <c r="BA71" s="141"/>
      <c r="BB71" s="141"/>
      <c r="BC71" s="141"/>
      <c r="BD71" s="141"/>
      <c r="BE71" s="141"/>
      <c r="BF71" s="141"/>
      <c r="BG71" s="141"/>
      <c r="BH71" s="141"/>
      <c r="BI71" s="141"/>
      <c r="BJ71" s="141"/>
      <c r="BK71" s="141"/>
      <c r="BL71" s="141"/>
      <c r="BM71" s="141"/>
      <c r="BN71" s="141"/>
      <c r="BO71" s="141"/>
      <c r="BP71" s="141"/>
      <c r="BQ71" s="141"/>
      <c r="BR71" s="141"/>
      <c r="BS71" s="141"/>
      <c r="BT71" s="141"/>
      <c r="BU71" s="141"/>
      <c r="BV71" s="141"/>
      <c r="BW71" s="141"/>
      <c r="BX71" s="141"/>
      <c r="BY71" s="141"/>
      <c r="BZ71" s="141"/>
      <c r="CA71" s="141"/>
      <c r="CB71" s="141"/>
      <c r="CC71" s="141"/>
      <c r="CD71" s="141"/>
      <c r="CE71" s="141"/>
      <c r="CF71" s="141"/>
      <c r="CG71" s="141"/>
      <c r="CH71" s="141"/>
      <c r="CI71" s="141"/>
      <c r="CJ71" s="141"/>
      <c r="CK71" s="141"/>
      <c r="CL71" s="141"/>
      <c r="CM71" s="141"/>
      <c r="CN71" s="141"/>
      <c r="CO71" s="141"/>
      <c r="CP71" s="141"/>
      <c r="CQ71" s="141"/>
      <c r="CR71" s="141"/>
      <c r="CS71" s="141"/>
      <c r="CT71" s="141"/>
      <c r="CU71" s="141"/>
      <c r="CV71" s="141"/>
      <c r="CW71" s="141"/>
      <c r="CX71" s="141"/>
      <c r="CY71" s="141"/>
      <c r="CZ71" s="141"/>
      <c r="DA71" s="141"/>
      <c r="DB71" s="141"/>
      <c r="DC71" s="141"/>
      <c r="DD71" s="141"/>
      <c r="DE71" s="141"/>
      <c r="DF71" s="141"/>
      <c r="DG71" s="141"/>
      <c r="DH71" s="141"/>
      <c r="DI71" s="141"/>
      <c r="DJ71" s="141"/>
      <c r="DK71" s="141"/>
      <c r="DL71" s="141"/>
      <c r="DM71" s="141"/>
      <c r="DN71" s="141"/>
      <c r="DO71" s="141"/>
      <c r="DP71" s="141"/>
      <c r="DQ71" s="141"/>
      <c r="DR71" s="141"/>
      <c r="DS71" s="141"/>
      <c r="DT71" s="141"/>
      <c r="DU71" s="141"/>
      <c r="DV71" s="141"/>
      <c r="DW71" s="141"/>
      <c r="DX71" s="141"/>
      <c r="DY71" s="141"/>
      <c r="DZ71" s="141"/>
      <c r="EA71" s="141"/>
      <c r="EB71" s="141"/>
      <c r="EC71" s="141"/>
      <c r="ED71" s="141"/>
      <c r="EE71" s="141"/>
      <c r="EF71" s="141"/>
      <c r="EG71" s="141"/>
      <c r="EH71" s="141"/>
      <c r="EI71" s="141"/>
      <c r="EJ71" s="141"/>
      <c r="EK71" s="141"/>
      <c r="EL71" s="141"/>
      <c r="EM71" s="141"/>
      <c r="EN71" s="141"/>
      <c r="EO71" s="141"/>
      <c r="EP71" s="141"/>
      <c r="EQ71" s="141"/>
      <c r="ER71" s="141"/>
      <c r="ES71" s="141"/>
      <c r="ET71" s="141"/>
      <c r="EU71" s="141"/>
      <c r="EV71" s="141"/>
      <c r="EW71" s="141"/>
      <c r="EX71" s="141"/>
      <c r="EY71" s="141"/>
      <c r="EZ71" s="141"/>
      <c r="FA71" s="141"/>
      <c r="FB71" s="141"/>
      <c r="FC71" s="141"/>
      <c r="FD71" s="141"/>
      <c r="FE71" s="141"/>
      <c r="FF71" s="141"/>
      <c r="FG71" s="141"/>
      <c r="FH71" s="141"/>
      <c r="FI71" s="141"/>
      <c r="FJ71" s="141"/>
      <c r="FK71" s="141"/>
      <c r="FL71" s="141"/>
      <c r="FM71" s="141"/>
      <c r="FN71" s="141"/>
      <c r="FO71" s="141"/>
      <c r="FP71" s="141"/>
      <c r="FQ71" s="141"/>
      <c r="FR71" s="141"/>
      <c r="FS71" s="141"/>
      <c r="FT71" s="141"/>
      <c r="FU71" s="141"/>
      <c r="FV71" s="141"/>
      <c r="FW71" s="141"/>
      <c r="FX71" s="141"/>
      <c r="FY71" s="141"/>
      <c r="FZ71" s="141"/>
      <c r="GA71" s="141"/>
      <c r="GB71" s="141"/>
      <c r="GC71" s="141"/>
      <c r="GD71" s="141"/>
      <c r="GE71" s="141"/>
      <c r="GF71" s="141"/>
      <c r="GG71" s="141"/>
      <c r="GH71" s="141"/>
      <c r="GI71" s="141"/>
      <c r="GJ71" s="141"/>
      <c r="GK71" s="141"/>
      <c r="GL71" s="141"/>
      <c r="GM71" s="141"/>
      <c r="GN71" s="141"/>
      <c r="GO71" s="141"/>
      <c r="GP71" s="141"/>
      <c r="GQ71" s="141"/>
      <c r="GR71" s="141"/>
      <c r="GS71" s="141"/>
      <c r="GT71" s="141"/>
      <c r="GU71" s="141"/>
      <c r="GV71" s="141"/>
      <c r="GW71" s="141"/>
      <c r="GX71" s="141"/>
      <c r="GY71" s="141"/>
      <c r="GZ71" s="141"/>
    </row>
    <row r="72" spans="1:208" s="134" customFormat="1" ht="20.25" customHeight="1">
      <c r="A72" s="345" t="s">
        <v>327</v>
      </c>
      <c r="B72" s="136">
        <v>0</v>
      </c>
      <c r="C72" s="136"/>
      <c r="D72" s="146"/>
      <c r="E72" s="146"/>
      <c r="F72" s="136"/>
      <c r="G72" s="136"/>
      <c r="H72" s="136"/>
      <c r="I72" s="146"/>
      <c r="J72" s="150"/>
      <c r="K72" s="150"/>
      <c r="L72" s="150"/>
      <c r="M72" s="150">
        <v>0</v>
      </c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>
        <v>0</v>
      </c>
      <c r="Y72" s="146"/>
      <c r="Z72" s="133">
        <f t="shared" si="19"/>
        <v>0</v>
      </c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  <c r="AY72" s="141"/>
      <c r="AZ72" s="141"/>
      <c r="BA72" s="141"/>
      <c r="BB72" s="141"/>
      <c r="BC72" s="141"/>
      <c r="BD72" s="141"/>
      <c r="BE72" s="141"/>
      <c r="BF72" s="141"/>
      <c r="BG72" s="141"/>
      <c r="BH72" s="141"/>
      <c r="BI72" s="141"/>
      <c r="BJ72" s="141"/>
      <c r="BK72" s="141"/>
      <c r="BL72" s="141"/>
      <c r="BM72" s="141"/>
      <c r="BN72" s="141"/>
      <c r="BO72" s="141"/>
      <c r="BP72" s="141"/>
      <c r="BQ72" s="141"/>
      <c r="BR72" s="141"/>
      <c r="BS72" s="141"/>
      <c r="BT72" s="141"/>
      <c r="BU72" s="141"/>
      <c r="BV72" s="141"/>
      <c r="BW72" s="141"/>
      <c r="BX72" s="141"/>
      <c r="BY72" s="141"/>
      <c r="BZ72" s="141"/>
      <c r="CA72" s="141"/>
      <c r="CB72" s="141"/>
      <c r="CC72" s="141"/>
      <c r="CD72" s="141"/>
      <c r="CE72" s="141"/>
      <c r="CF72" s="141"/>
      <c r="CG72" s="141"/>
      <c r="CH72" s="141"/>
      <c r="CI72" s="141"/>
      <c r="CJ72" s="141"/>
      <c r="CK72" s="141"/>
      <c r="CL72" s="141"/>
      <c r="CM72" s="141"/>
      <c r="CN72" s="141"/>
      <c r="CO72" s="141"/>
      <c r="CP72" s="141"/>
      <c r="CQ72" s="141"/>
      <c r="CR72" s="141"/>
      <c r="CS72" s="141"/>
      <c r="CT72" s="141"/>
      <c r="CU72" s="141"/>
      <c r="CV72" s="141"/>
      <c r="CW72" s="141"/>
      <c r="CX72" s="141"/>
      <c r="CY72" s="141"/>
      <c r="CZ72" s="141"/>
      <c r="DA72" s="141"/>
      <c r="DB72" s="141"/>
      <c r="DC72" s="141"/>
      <c r="DD72" s="141"/>
      <c r="DE72" s="141"/>
      <c r="DF72" s="141"/>
      <c r="DG72" s="141"/>
      <c r="DH72" s="141"/>
      <c r="DI72" s="141"/>
      <c r="DJ72" s="141"/>
      <c r="DK72" s="141"/>
      <c r="DL72" s="141"/>
      <c r="DM72" s="141"/>
      <c r="DN72" s="141"/>
      <c r="DO72" s="141"/>
      <c r="DP72" s="141"/>
      <c r="DQ72" s="141"/>
      <c r="DR72" s="141"/>
      <c r="DS72" s="141"/>
      <c r="DT72" s="141"/>
      <c r="DU72" s="141"/>
      <c r="DV72" s="141"/>
      <c r="DW72" s="141"/>
      <c r="DX72" s="141"/>
      <c r="DY72" s="141"/>
      <c r="DZ72" s="141"/>
      <c r="EA72" s="141"/>
      <c r="EB72" s="141"/>
      <c r="EC72" s="141"/>
      <c r="ED72" s="141"/>
      <c r="EE72" s="141"/>
      <c r="EF72" s="141"/>
      <c r="EG72" s="141"/>
      <c r="EH72" s="141"/>
      <c r="EI72" s="141"/>
      <c r="EJ72" s="141"/>
      <c r="EK72" s="141"/>
      <c r="EL72" s="141"/>
      <c r="EM72" s="141"/>
      <c r="EN72" s="141"/>
      <c r="EO72" s="141"/>
      <c r="EP72" s="141"/>
      <c r="EQ72" s="141"/>
      <c r="ER72" s="141"/>
      <c r="ES72" s="141"/>
      <c r="ET72" s="141"/>
      <c r="EU72" s="141"/>
      <c r="EV72" s="141"/>
      <c r="EW72" s="141"/>
      <c r="EX72" s="141"/>
      <c r="EY72" s="141"/>
      <c r="EZ72" s="141"/>
      <c r="FA72" s="141"/>
      <c r="FB72" s="141"/>
      <c r="FC72" s="141"/>
      <c r="FD72" s="141"/>
      <c r="FE72" s="141"/>
      <c r="FF72" s="141"/>
      <c r="FG72" s="141"/>
      <c r="FH72" s="141"/>
      <c r="FI72" s="141"/>
      <c r="FJ72" s="141"/>
      <c r="FK72" s="141"/>
      <c r="FL72" s="141"/>
      <c r="FM72" s="141"/>
      <c r="FN72" s="141"/>
      <c r="FO72" s="141"/>
      <c r="FP72" s="141"/>
      <c r="FQ72" s="141"/>
      <c r="FR72" s="141"/>
      <c r="FS72" s="141"/>
      <c r="FT72" s="141"/>
      <c r="FU72" s="141"/>
      <c r="FV72" s="141"/>
      <c r="FW72" s="141"/>
      <c r="FX72" s="141"/>
      <c r="FY72" s="141"/>
      <c r="FZ72" s="141"/>
      <c r="GA72" s="141"/>
      <c r="GB72" s="141"/>
      <c r="GC72" s="141"/>
      <c r="GD72" s="141"/>
      <c r="GE72" s="141"/>
      <c r="GF72" s="141"/>
      <c r="GG72" s="141"/>
      <c r="GH72" s="141"/>
      <c r="GI72" s="141"/>
      <c r="GJ72" s="141"/>
      <c r="GK72" s="141"/>
      <c r="GL72" s="141"/>
      <c r="GM72" s="141"/>
      <c r="GN72" s="141"/>
      <c r="GO72" s="141"/>
      <c r="GP72" s="141"/>
      <c r="GQ72" s="141"/>
      <c r="GR72" s="141"/>
      <c r="GS72" s="141"/>
      <c r="GT72" s="141"/>
      <c r="GU72" s="141"/>
      <c r="GV72" s="141"/>
      <c r="GW72" s="141"/>
      <c r="GX72" s="141"/>
      <c r="GY72" s="141"/>
      <c r="GZ72" s="141"/>
    </row>
    <row r="73" spans="1:208" s="134" customFormat="1" ht="20.25" customHeight="1">
      <c r="A73" s="345" t="s">
        <v>328</v>
      </c>
      <c r="B73" s="136">
        <v>7760</v>
      </c>
      <c r="C73" s="136">
        <v>500</v>
      </c>
      <c r="D73" s="146">
        <v>2000</v>
      </c>
      <c r="E73" s="146"/>
      <c r="F73" s="136"/>
      <c r="G73" s="136"/>
      <c r="H73" s="136"/>
      <c r="I73" s="146"/>
      <c r="J73" s="150"/>
      <c r="K73" s="150">
        <v>0</v>
      </c>
      <c r="L73" s="150"/>
      <c r="M73" s="150">
        <v>0</v>
      </c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33">
        <f t="shared" si="19"/>
        <v>10260</v>
      </c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  <c r="BI73" s="141"/>
      <c r="BJ73" s="141"/>
      <c r="BK73" s="141"/>
      <c r="BL73" s="141"/>
      <c r="BM73" s="141"/>
      <c r="BN73" s="141"/>
      <c r="BO73" s="141"/>
      <c r="BP73" s="141"/>
      <c r="BQ73" s="141"/>
      <c r="BR73" s="141"/>
      <c r="BS73" s="141"/>
      <c r="BT73" s="141"/>
      <c r="BU73" s="141"/>
      <c r="BV73" s="141"/>
      <c r="BW73" s="141"/>
      <c r="BX73" s="141"/>
      <c r="BY73" s="141"/>
      <c r="BZ73" s="141"/>
      <c r="CA73" s="141"/>
      <c r="CB73" s="141"/>
      <c r="CC73" s="141"/>
      <c r="CD73" s="141"/>
      <c r="CE73" s="141"/>
      <c r="CF73" s="141"/>
      <c r="CG73" s="141"/>
      <c r="CH73" s="141"/>
      <c r="CI73" s="141"/>
      <c r="CJ73" s="141"/>
      <c r="CK73" s="141"/>
      <c r="CL73" s="141"/>
      <c r="CM73" s="141"/>
      <c r="CN73" s="141"/>
      <c r="CO73" s="141"/>
      <c r="CP73" s="141"/>
      <c r="CQ73" s="141"/>
      <c r="CR73" s="141"/>
      <c r="CS73" s="141"/>
      <c r="CT73" s="141"/>
      <c r="CU73" s="141"/>
      <c r="CV73" s="141"/>
      <c r="CW73" s="141"/>
      <c r="CX73" s="141"/>
      <c r="CY73" s="141"/>
      <c r="CZ73" s="141"/>
      <c r="DA73" s="141"/>
      <c r="DB73" s="141"/>
      <c r="DC73" s="141"/>
      <c r="DD73" s="141"/>
      <c r="DE73" s="141"/>
      <c r="DF73" s="141"/>
      <c r="DG73" s="141"/>
      <c r="DH73" s="141"/>
      <c r="DI73" s="141"/>
      <c r="DJ73" s="141"/>
      <c r="DK73" s="141"/>
      <c r="DL73" s="141"/>
      <c r="DM73" s="141"/>
      <c r="DN73" s="141"/>
      <c r="DO73" s="141"/>
      <c r="DP73" s="141"/>
      <c r="DQ73" s="141"/>
      <c r="DR73" s="141"/>
      <c r="DS73" s="141"/>
      <c r="DT73" s="141"/>
      <c r="DU73" s="141"/>
      <c r="DV73" s="141"/>
      <c r="DW73" s="141"/>
      <c r="DX73" s="141"/>
      <c r="DY73" s="141"/>
      <c r="DZ73" s="141"/>
      <c r="EA73" s="141"/>
      <c r="EB73" s="141"/>
      <c r="EC73" s="141"/>
      <c r="ED73" s="141"/>
      <c r="EE73" s="141"/>
      <c r="EF73" s="141"/>
      <c r="EG73" s="141"/>
      <c r="EH73" s="141"/>
      <c r="EI73" s="141"/>
      <c r="EJ73" s="141"/>
      <c r="EK73" s="141"/>
      <c r="EL73" s="141"/>
      <c r="EM73" s="141"/>
      <c r="EN73" s="141"/>
      <c r="EO73" s="141"/>
      <c r="EP73" s="141"/>
      <c r="EQ73" s="141"/>
      <c r="ER73" s="141"/>
      <c r="ES73" s="141"/>
      <c r="ET73" s="141"/>
      <c r="EU73" s="141"/>
      <c r="EV73" s="141"/>
      <c r="EW73" s="141"/>
      <c r="EX73" s="141"/>
      <c r="EY73" s="141"/>
      <c r="EZ73" s="141"/>
      <c r="FA73" s="141"/>
      <c r="FB73" s="141"/>
      <c r="FC73" s="141"/>
      <c r="FD73" s="141"/>
      <c r="FE73" s="141"/>
      <c r="FF73" s="141"/>
      <c r="FG73" s="141"/>
      <c r="FH73" s="141"/>
      <c r="FI73" s="141"/>
      <c r="FJ73" s="141"/>
      <c r="FK73" s="141"/>
      <c r="FL73" s="141"/>
      <c r="FM73" s="141"/>
      <c r="FN73" s="141"/>
      <c r="FO73" s="141"/>
      <c r="FP73" s="141"/>
      <c r="FQ73" s="141"/>
      <c r="FR73" s="141"/>
      <c r="FS73" s="141"/>
      <c r="FT73" s="141"/>
      <c r="FU73" s="141"/>
      <c r="FV73" s="141"/>
      <c r="FW73" s="141"/>
      <c r="FX73" s="141"/>
      <c r="FY73" s="141"/>
      <c r="FZ73" s="141"/>
      <c r="GA73" s="141"/>
      <c r="GB73" s="141"/>
      <c r="GC73" s="141"/>
      <c r="GD73" s="141"/>
      <c r="GE73" s="141"/>
      <c r="GF73" s="141"/>
      <c r="GG73" s="141"/>
      <c r="GH73" s="141"/>
      <c r="GI73" s="141"/>
      <c r="GJ73" s="141"/>
      <c r="GK73" s="141"/>
      <c r="GL73" s="141"/>
      <c r="GM73" s="141"/>
      <c r="GN73" s="141"/>
      <c r="GO73" s="141"/>
      <c r="GP73" s="141"/>
      <c r="GQ73" s="141"/>
      <c r="GR73" s="141"/>
      <c r="GS73" s="141"/>
      <c r="GT73" s="141"/>
      <c r="GU73" s="141"/>
      <c r="GV73" s="141"/>
      <c r="GW73" s="141"/>
      <c r="GX73" s="141"/>
      <c r="GY73" s="141"/>
      <c r="GZ73" s="141"/>
    </row>
    <row r="74" spans="1:208" s="134" customFormat="1" ht="20.399999999999999">
      <c r="A74" s="345" t="s">
        <v>329</v>
      </c>
      <c r="B74" s="136">
        <v>0</v>
      </c>
      <c r="C74" s="136">
        <v>0</v>
      </c>
      <c r="D74" s="146">
        <v>0</v>
      </c>
      <c r="E74" s="146"/>
      <c r="F74" s="136"/>
      <c r="G74" s="136"/>
      <c r="H74" s="146"/>
      <c r="I74" s="146"/>
      <c r="J74" s="150"/>
      <c r="K74" s="150"/>
      <c r="L74" s="150"/>
      <c r="M74" s="150">
        <v>0</v>
      </c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33">
        <f t="shared" si="19"/>
        <v>0</v>
      </c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  <c r="BG74" s="141"/>
      <c r="BH74" s="141"/>
      <c r="BI74" s="141"/>
      <c r="BJ74" s="141"/>
      <c r="BK74" s="141"/>
      <c r="BL74" s="141"/>
      <c r="BM74" s="141"/>
      <c r="BN74" s="141"/>
      <c r="BO74" s="141"/>
      <c r="BP74" s="141"/>
      <c r="BQ74" s="141"/>
      <c r="BR74" s="141"/>
      <c r="BS74" s="141"/>
      <c r="BT74" s="141"/>
      <c r="BU74" s="141"/>
      <c r="BV74" s="141"/>
      <c r="BW74" s="141"/>
      <c r="BX74" s="141"/>
      <c r="BY74" s="141"/>
      <c r="BZ74" s="141"/>
      <c r="CA74" s="141"/>
      <c r="CB74" s="141"/>
      <c r="CC74" s="141"/>
      <c r="CD74" s="141"/>
      <c r="CE74" s="141"/>
      <c r="CF74" s="141"/>
      <c r="CG74" s="141"/>
      <c r="CH74" s="141"/>
      <c r="CI74" s="141"/>
      <c r="CJ74" s="141"/>
      <c r="CK74" s="141"/>
      <c r="CL74" s="141"/>
      <c r="CM74" s="141"/>
      <c r="CN74" s="141"/>
      <c r="CO74" s="141"/>
      <c r="CP74" s="141"/>
      <c r="CQ74" s="141"/>
      <c r="CR74" s="141"/>
      <c r="CS74" s="141"/>
      <c r="CT74" s="141"/>
      <c r="CU74" s="141"/>
      <c r="CV74" s="141"/>
      <c r="CW74" s="141"/>
      <c r="CX74" s="141"/>
      <c r="CY74" s="141"/>
      <c r="CZ74" s="141"/>
      <c r="DA74" s="141"/>
      <c r="DB74" s="141"/>
      <c r="DC74" s="141"/>
      <c r="DD74" s="141"/>
      <c r="DE74" s="141"/>
      <c r="DF74" s="141"/>
      <c r="DG74" s="141"/>
      <c r="DH74" s="141"/>
      <c r="DI74" s="141"/>
      <c r="DJ74" s="141"/>
      <c r="DK74" s="141"/>
      <c r="DL74" s="141"/>
      <c r="DM74" s="141"/>
      <c r="DN74" s="141"/>
      <c r="DO74" s="141"/>
      <c r="DP74" s="141"/>
      <c r="DQ74" s="141"/>
      <c r="DR74" s="141"/>
      <c r="DS74" s="141"/>
      <c r="DT74" s="141"/>
      <c r="DU74" s="141"/>
      <c r="DV74" s="141"/>
      <c r="DW74" s="141"/>
      <c r="DX74" s="141"/>
      <c r="DY74" s="141"/>
      <c r="DZ74" s="141"/>
      <c r="EA74" s="141"/>
      <c r="EB74" s="141"/>
      <c r="EC74" s="141"/>
      <c r="ED74" s="141"/>
      <c r="EE74" s="141"/>
      <c r="EF74" s="141"/>
      <c r="EG74" s="141"/>
      <c r="EH74" s="141"/>
      <c r="EI74" s="141"/>
      <c r="EJ74" s="141"/>
      <c r="EK74" s="141"/>
      <c r="EL74" s="141"/>
      <c r="EM74" s="141"/>
      <c r="EN74" s="141"/>
      <c r="EO74" s="141"/>
      <c r="EP74" s="141"/>
      <c r="EQ74" s="141"/>
      <c r="ER74" s="141"/>
      <c r="ES74" s="141"/>
      <c r="ET74" s="141"/>
      <c r="EU74" s="141"/>
      <c r="EV74" s="141"/>
      <c r="EW74" s="141"/>
      <c r="EX74" s="141"/>
      <c r="EY74" s="141"/>
      <c r="EZ74" s="141"/>
      <c r="FA74" s="141"/>
      <c r="FB74" s="141"/>
      <c r="FC74" s="141"/>
      <c r="FD74" s="141"/>
      <c r="FE74" s="141"/>
      <c r="FF74" s="141"/>
      <c r="FG74" s="141"/>
      <c r="FH74" s="141"/>
      <c r="FI74" s="141"/>
      <c r="FJ74" s="141"/>
      <c r="FK74" s="141"/>
      <c r="FL74" s="141"/>
      <c r="FM74" s="141"/>
      <c r="FN74" s="141"/>
      <c r="FO74" s="141"/>
      <c r="FP74" s="141"/>
      <c r="FQ74" s="141"/>
      <c r="FR74" s="141"/>
      <c r="FS74" s="141"/>
      <c r="FT74" s="141"/>
      <c r="FU74" s="141"/>
      <c r="FV74" s="141"/>
      <c r="FW74" s="141"/>
      <c r="FX74" s="141"/>
      <c r="FY74" s="141"/>
      <c r="FZ74" s="141"/>
      <c r="GA74" s="141"/>
      <c r="GB74" s="141"/>
      <c r="GC74" s="141"/>
      <c r="GD74" s="141"/>
      <c r="GE74" s="141"/>
      <c r="GF74" s="141"/>
      <c r="GG74" s="141"/>
      <c r="GH74" s="141"/>
      <c r="GI74" s="141"/>
      <c r="GJ74" s="141"/>
      <c r="GK74" s="141"/>
      <c r="GL74" s="141"/>
      <c r="GM74" s="141"/>
      <c r="GN74" s="141"/>
      <c r="GO74" s="141"/>
      <c r="GP74" s="141"/>
      <c r="GQ74" s="141"/>
      <c r="GR74" s="141"/>
      <c r="GS74" s="141"/>
      <c r="GT74" s="141"/>
      <c r="GU74" s="141"/>
      <c r="GV74" s="141"/>
      <c r="GW74" s="141"/>
      <c r="GX74" s="141"/>
      <c r="GY74" s="141"/>
      <c r="GZ74" s="141"/>
    </row>
    <row r="75" spans="1:208" s="134" customFormat="1" ht="20.399999999999999">
      <c r="A75" s="345" t="s">
        <v>330</v>
      </c>
      <c r="B75" s="136"/>
      <c r="C75" s="136"/>
      <c r="D75" s="151"/>
      <c r="E75" s="151"/>
      <c r="F75" s="136"/>
      <c r="G75" s="136"/>
      <c r="H75" s="151"/>
      <c r="I75" s="151"/>
      <c r="J75" s="150"/>
      <c r="K75" s="150"/>
      <c r="L75" s="150"/>
      <c r="M75" s="150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133">
        <f t="shared" si="19"/>
        <v>0</v>
      </c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  <c r="BI75" s="141"/>
      <c r="BJ75" s="141"/>
      <c r="BK75" s="141"/>
      <c r="BL75" s="141"/>
      <c r="BM75" s="141"/>
      <c r="BN75" s="141"/>
      <c r="BO75" s="141"/>
      <c r="BP75" s="141"/>
      <c r="BQ75" s="141"/>
      <c r="BR75" s="141"/>
      <c r="BS75" s="141"/>
      <c r="BT75" s="141"/>
      <c r="BU75" s="141"/>
      <c r="BV75" s="141"/>
      <c r="BW75" s="141"/>
      <c r="BX75" s="141"/>
      <c r="BY75" s="141"/>
      <c r="BZ75" s="141"/>
      <c r="CA75" s="141"/>
      <c r="CB75" s="141"/>
      <c r="CC75" s="141"/>
      <c r="CD75" s="141"/>
      <c r="CE75" s="141"/>
      <c r="CF75" s="141"/>
      <c r="CG75" s="141"/>
      <c r="CH75" s="141"/>
      <c r="CI75" s="141"/>
      <c r="CJ75" s="141"/>
      <c r="CK75" s="141"/>
      <c r="CL75" s="141"/>
      <c r="CM75" s="141"/>
      <c r="CN75" s="141"/>
      <c r="CO75" s="141"/>
      <c r="CP75" s="141"/>
      <c r="CQ75" s="141"/>
      <c r="CR75" s="141"/>
      <c r="CS75" s="141"/>
      <c r="CT75" s="141"/>
      <c r="CU75" s="141"/>
      <c r="CV75" s="141"/>
      <c r="CW75" s="141"/>
      <c r="CX75" s="141"/>
      <c r="CY75" s="141"/>
      <c r="CZ75" s="141"/>
      <c r="DA75" s="141"/>
      <c r="DB75" s="141"/>
      <c r="DC75" s="141"/>
      <c r="DD75" s="141"/>
      <c r="DE75" s="141"/>
      <c r="DF75" s="141"/>
      <c r="DG75" s="141"/>
      <c r="DH75" s="141"/>
      <c r="DI75" s="141"/>
      <c r="DJ75" s="141"/>
      <c r="DK75" s="141"/>
      <c r="DL75" s="141"/>
      <c r="DM75" s="141"/>
      <c r="DN75" s="141"/>
      <c r="DO75" s="141"/>
      <c r="DP75" s="141"/>
      <c r="DQ75" s="141"/>
      <c r="DR75" s="141"/>
      <c r="DS75" s="141"/>
      <c r="DT75" s="141"/>
      <c r="DU75" s="141"/>
      <c r="DV75" s="141"/>
      <c r="DW75" s="141"/>
      <c r="DX75" s="141"/>
      <c r="DY75" s="141"/>
      <c r="DZ75" s="141"/>
      <c r="EA75" s="141"/>
      <c r="EB75" s="141"/>
      <c r="EC75" s="141"/>
      <c r="ED75" s="141"/>
      <c r="EE75" s="141"/>
      <c r="EF75" s="141"/>
      <c r="EG75" s="141"/>
      <c r="EH75" s="141"/>
      <c r="EI75" s="141"/>
      <c r="EJ75" s="141"/>
      <c r="EK75" s="141"/>
      <c r="EL75" s="141"/>
      <c r="EM75" s="141"/>
      <c r="EN75" s="141"/>
      <c r="EO75" s="141"/>
      <c r="EP75" s="141"/>
      <c r="EQ75" s="141"/>
      <c r="ER75" s="141"/>
      <c r="ES75" s="141"/>
      <c r="ET75" s="141"/>
      <c r="EU75" s="141"/>
      <c r="EV75" s="141"/>
      <c r="EW75" s="141"/>
      <c r="EX75" s="141"/>
      <c r="EY75" s="141"/>
      <c r="EZ75" s="141"/>
      <c r="FA75" s="141"/>
      <c r="FB75" s="141"/>
      <c r="FC75" s="141"/>
      <c r="FD75" s="141"/>
      <c r="FE75" s="141"/>
      <c r="FF75" s="141"/>
      <c r="FG75" s="141"/>
      <c r="FH75" s="141"/>
      <c r="FI75" s="141"/>
      <c r="FJ75" s="141"/>
      <c r="FK75" s="141"/>
      <c r="FL75" s="141"/>
      <c r="FM75" s="141"/>
      <c r="FN75" s="141"/>
      <c r="FO75" s="141"/>
      <c r="FP75" s="141"/>
      <c r="FQ75" s="141"/>
      <c r="FR75" s="141"/>
      <c r="FS75" s="141"/>
      <c r="FT75" s="141"/>
      <c r="FU75" s="141"/>
      <c r="FV75" s="141"/>
      <c r="FW75" s="141"/>
      <c r="FX75" s="141"/>
      <c r="FY75" s="141"/>
      <c r="FZ75" s="141"/>
      <c r="GA75" s="141"/>
      <c r="GB75" s="141"/>
      <c r="GC75" s="141"/>
      <c r="GD75" s="141"/>
      <c r="GE75" s="141"/>
      <c r="GF75" s="141"/>
      <c r="GG75" s="141"/>
      <c r="GH75" s="141"/>
      <c r="GI75" s="141"/>
      <c r="GJ75" s="141"/>
      <c r="GK75" s="141"/>
      <c r="GL75" s="141"/>
      <c r="GM75" s="141"/>
      <c r="GN75" s="141"/>
      <c r="GO75" s="141"/>
      <c r="GP75" s="141"/>
      <c r="GQ75" s="141"/>
      <c r="GR75" s="141"/>
      <c r="GS75" s="141"/>
      <c r="GT75" s="141"/>
      <c r="GU75" s="141"/>
      <c r="GV75" s="141"/>
      <c r="GW75" s="141"/>
      <c r="GX75" s="141"/>
      <c r="GY75" s="141"/>
      <c r="GZ75" s="141"/>
    </row>
    <row r="76" spans="1:208" s="134" customFormat="1" ht="20.25" customHeight="1">
      <c r="A76" s="345" t="s">
        <v>331</v>
      </c>
      <c r="B76" s="136"/>
      <c r="C76" s="136"/>
      <c r="D76" s="151"/>
      <c r="E76" s="151"/>
      <c r="F76" s="136"/>
      <c r="G76" s="136"/>
      <c r="H76" s="151"/>
      <c r="I76" s="151"/>
      <c r="J76" s="150"/>
      <c r="K76" s="150"/>
      <c r="L76" s="150"/>
      <c r="M76" s="150"/>
      <c r="N76" s="151"/>
      <c r="O76" s="151"/>
      <c r="P76" s="151"/>
      <c r="Q76" s="151"/>
      <c r="R76" s="151"/>
      <c r="S76" s="151"/>
      <c r="T76" s="151"/>
      <c r="U76" s="151"/>
      <c r="V76" s="151">
        <v>0</v>
      </c>
      <c r="W76" s="151"/>
      <c r="X76" s="151"/>
      <c r="Y76" s="151"/>
      <c r="Z76" s="133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  <c r="BI76" s="141"/>
      <c r="BJ76" s="141"/>
      <c r="BK76" s="141"/>
      <c r="BL76" s="141"/>
      <c r="BM76" s="141"/>
      <c r="BN76" s="141"/>
      <c r="BO76" s="141"/>
      <c r="BP76" s="141"/>
      <c r="BQ76" s="141"/>
      <c r="BR76" s="141"/>
      <c r="BS76" s="141"/>
      <c r="BT76" s="141"/>
      <c r="BU76" s="141"/>
      <c r="BV76" s="141"/>
      <c r="BW76" s="141"/>
      <c r="BX76" s="141"/>
      <c r="BY76" s="141"/>
      <c r="BZ76" s="141"/>
      <c r="CA76" s="141"/>
      <c r="CB76" s="141"/>
      <c r="CC76" s="141"/>
      <c r="CD76" s="141"/>
      <c r="CE76" s="141"/>
      <c r="CF76" s="141"/>
      <c r="CG76" s="141"/>
      <c r="CH76" s="141"/>
      <c r="CI76" s="141"/>
      <c r="CJ76" s="141"/>
      <c r="CK76" s="141"/>
      <c r="CL76" s="141"/>
      <c r="CM76" s="141"/>
      <c r="CN76" s="141"/>
      <c r="CO76" s="141"/>
      <c r="CP76" s="141"/>
      <c r="CQ76" s="141"/>
      <c r="CR76" s="141"/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141"/>
      <c r="DF76" s="141"/>
      <c r="DG76" s="141"/>
      <c r="DH76" s="141"/>
      <c r="DI76" s="141"/>
      <c r="DJ76" s="141"/>
      <c r="DK76" s="141"/>
      <c r="DL76" s="141"/>
      <c r="DM76" s="141"/>
      <c r="DN76" s="141"/>
      <c r="DO76" s="141"/>
      <c r="DP76" s="141"/>
      <c r="DQ76" s="141"/>
      <c r="DR76" s="141"/>
      <c r="DS76" s="141"/>
      <c r="DT76" s="141"/>
      <c r="DU76" s="141"/>
      <c r="DV76" s="141"/>
      <c r="DW76" s="141"/>
      <c r="DX76" s="141"/>
      <c r="DY76" s="141"/>
      <c r="DZ76" s="141"/>
      <c r="EA76" s="141"/>
      <c r="EB76" s="141"/>
      <c r="EC76" s="141"/>
      <c r="ED76" s="141"/>
      <c r="EE76" s="141"/>
      <c r="EF76" s="141"/>
      <c r="EG76" s="141"/>
      <c r="EH76" s="141"/>
      <c r="EI76" s="141"/>
      <c r="EJ76" s="141"/>
      <c r="EK76" s="141"/>
      <c r="EL76" s="141"/>
      <c r="EM76" s="141"/>
      <c r="EN76" s="141"/>
      <c r="EO76" s="141"/>
      <c r="EP76" s="141"/>
      <c r="EQ76" s="141"/>
      <c r="ER76" s="141"/>
      <c r="ES76" s="141"/>
      <c r="ET76" s="141"/>
      <c r="EU76" s="141"/>
      <c r="EV76" s="141"/>
      <c r="EW76" s="141"/>
      <c r="EX76" s="141"/>
      <c r="EY76" s="141"/>
      <c r="EZ76" s="141"/>
      <c r="FA76" s="141"/>
      <c r="FB76" s="141"/>
      <c r="FC76" s="141"/>
      <c r="FD76" s="141"/>
      <c r="FE76" s="141"/>
      <c r="FF76" s="141"/>
      <c r="FG76" s="141"/>
      <c r="FH76" s="141"/>
      <c r="FI76" s="141"/>
      <c r="FJ76" s="141"/>
      <c r="FK76" s="141"/>
      <c r="FL76" s="141"/>
      <c r="FM76" s="141"/>
      <c r="FN76" s="141"/>
      <c r="FO76" s="141"/>
      <c r="FP76" s="141"/>
      <c r="FQ76" s="141"/>
      <c r="FR76" s="141"/>
      <c r="FS76" s="141"/>
      <c r="FT76" s="141"/>
      <c r="FU76" s="141"/>
      <c r="FV76" s="141"/>
      <c r="FW76" s="141"/>
      <c r="FX76" s="141"/>
      <c r="FY76" s="141"/>
      <c r="FZ76" s="141"/>
      <c r="GA76" s="141"/>
      <c r="GB76" s="141"/>
      <c r="GC76" s="141"/>
      <c r="GD76" s="141"/>
      <c r="GE76" s="141"/>
      <c r="GF76" s="141"/>
      <c r="GG76" s="141"/>
      <c r="GH76" s="141"/>
      <c r="GI76" s="141"/>
      <c r="GJ76" s="141"/>
      <c r="GK76" s="141"/>
      <c r="GL76" s="141"/>
      <c r="GM76" s="141"/>
      <c r="GN76" s="141"/>
      <c r="GO76" s="141"/>
      <c r="GP76" s="141"/>
      <c r="GQ76" s="141"/>
      <c r="GR76" s="141"/>
      <c r="GS76" s="141"/>
      <c r="GT76" s="141"/>
      <c r="GU76" s="141"/>
      <c r="GV76" s="141"/>
      <c r="GW76" s="141"/>
      <c r="GX76" s="141"/>
      <c r="GY76" s="141"/>
      <c r="GZ76" s="141"/>
    </row>
    <row r="77" spans="1:208" s="134" customFormat="1" ht="20.25" customHeight="1">
      <c r="A77" s="345" t="s">
        <v>332</v>
      </c>
      <c r="B77" s="136"/>
      <c r="C77" s="136"/>
      <c r="D77" s="151"/>
      <c r="E77" s="151"/>
      <c r="F77" s="136"/>
      <c r="G77" s="136"/>
      <c r="H77" s="151"/>
      <c r="I77" s="151"/>
      <c r="J77" s="150"/>
      <c r="K77" s="150"/>
      <c r="L77" s="150"/>
      <c r="M77" s="150"/>
      <c r="N77" s="151"/>
      <c r="O77" s="151"/>
      <c r="P77" s="151"/>
      <c r="Q77" s="151"/>
      <c r="R77" s="151"/>
      <c r="S77" s="151">
        <v>0</v>
      </c>
      <c r="T77" s="151"/>
      <c r="U77" s="151"/>
      <c r="V77" s="151"/>
      <c r="W77" s="151"/>
      <c r="X77" s="151"/>
      <c r="Y77" s="151"/>
      <c r="Z77" s="133">
        <f t="shared" si="19"/>
        <v>0</v>
      </c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  <c r="BG77" s="141"/>
      <c r="BH77" s="141"/>
      <c r="BI77" s="141"/>
      <c r="BJ77" s="141"/>
      <c r="BK77" s="141"/>
      <c r="BL77" s="141"/>
      <c r="BM77" s="141"/>
      <c r="BN77" s="141"/>
      <c r="BO77" s="141"/>
      <c r="BP77" s="141"/>
      <c r="BQ77" s="141"/>
      <c r="BR77" s="141"/>
      <c r="BS77" s="141"/>
      <c r="BT77" s="141"/>
      <c r="BU77" s="141"/>
      <c r="BV77" s="141"/>
      <c r="BW77" s="141"/>
      <c r="BX77" s="141"/>
      <c r="BY77" s="141"/>
      <c r="BZ77" s="141"/>
      <c r="CA77" s="141"/>
      <c r="CB77" s="141"/>
      <c r="CC77" s="141"/>
      <c r="CD77" s="141"/>
      <c r="CE77" s="141"/>
      <c r="CF77" s="141"/>
      <c r="CG77" s="141"/>
      <c r="CH77" s="141"/>
      <c r="CI77" s="141"/>
      <c r="CJ77" s="141"/>
      <c r="CK77" s="141"/>
      <c r="CL77" s="141"/>
      <c r="CM77" s="141"/>
      <c r="CN77" s="141"/>
      <c r="CO77" s="141"/>
      <c r="CP77" s="141"/>
      <c r="CQ77" s="141"/>
      <c r="CR77" s="141"/>
      <c r="CS77" s="141"/>
      <c r="CT77" s="141"/>
      <c r="CU77" s="141"/>
      <c r="CV77" s="141"/>
      <c r="CW77" s="141"/>
      <c r="CX77" s="141"/>
      <c r="CY77" s="141"/>
      <c r="CZ77" s="141"/>
      <c r="DA77" s="141"/>
      <c r="DB77" s="141"/>
      <c r="DC77" s="141"/>
      <c r="DD77" s="141"/>
      <c r="DE77" s="141"/>
      <c r="DF77" s="141"/>
      <c r="DG77" s="141"/>
      <c r="DH77" s="141"/>
      <c r="DI77" s="141"/>
      <c r="DJ77" s="141"/>
      <c r="DK77" s="141"/>
      <c r="DL77" s="141"/>
      <c r="DM77" s="141"/>
      <c r="DN77" s="141"/>
      <c r="DO77" s="141"/>
      <c r="DP77" s="141"/>
      <c r="DQ77" s="141"/>
      <c r="DR77" s="141"/>
      <c r="DS77" s="141"/>
      <c r="DT77" s="141"/>
      <c r="DU77" s="141"/>
      <c r="DV77" s="141"/>
      <c r="DW77" s="141"/>
      <c r="DX77" s="141"/>
      <c r="DY77" s="141"/>
      <c r="DZ77" s="141"/>
      <c r="EA77" s="141"/>
      <c r="EB77" s="141"/>
      <c r="EC77" s="141"/>
      <c r="ED77" s="141"/>
      <c r="EE77" s="141"/>
      <c r="EF77" s="141"/>
      <c r="EG77" s="141"/>
      <c r="EH77" s="141"/>
      <c r="EI77" s="141"/>
      <c r="EJ77" s="141"/>
      <c r="EK77" s="141"/>
      <c r="EL77" s="141"/>
      <c r="EM77" s="141"/>
      <c r="EN77" s="141"/>
      <c r="EO77" s="141"/>
      <c r="EP77" s="141"/>
      <c r="EQ77" s="141"/>
      <c r="ER77" s="141"/>
      <c r="ES77" s="141"/>
      <c r="ET77" s="141"/>
      <c r="EU77" s="141"/>
      <c r="EV77" s="141"/>
      <c r="EW77" s="141"/>
      <c r="EX77" s="141"/>
      <c r="EY77" s="141"/>
      <c r="EZ77" s="141"/>
      <c r="FA77" s="141"/>
      <c r="FB77" s="141"/>
      <c r="FC77" s="141"/>
      <c r="FD77" s="141"/>
      <c r="FE77" s="141"/>
      <c r="FF77" s="141"/>
      <c r="FG77" s="141"/>
      <c r="FH77" s="141"/>
      <c r="FI77" s="141"/>
      <c r="FJ77" s="141"/>
      <c r="FK77" s="141"/>
      <c r="FL77" s="141"/>
      <c r="FM77" s="141"/>
      <c r="FN77" s="141"/>
      <c r="FO77" s="141"/>
      <c r="FP77" s="141"/>
      <c r="FQ77" s="141"/>
      <c r="FR77" s="141"/>
      <c r="FS77" s="141"/>
      <c r="FT77" s="141"/>
      <c r="FU77" s="141"/>
      <c r="FV77" s="141"/>
      <c r="FW77" s="141"/>
      <c r="FX77" s="141"/>
      <c r="FY77" s="141"/>
      <c r="FZ77" s="141"/>
      <c r="GA77" s="141"/>
      <c r="GB77" s="141"/>
      <c r="GC77" s="141"/>
      <c r="GD77" s="141"/>
      <c r="GE77" s="141"/>
      <c r="GF77" s="141"/>
      <c r="GG77" s="141"/>
      <c r="GH77" s="141"/>
      <c r="GI77" s="141"/>
      <c r="GJ77" s="141"/>
      <c r="GK77" s="141"/>
      <c r="GL77" s="141"/>
      <c r="GM77" s="141"/>
      <c r="GN77" s="141"/>
      <c r="GO77" s="141"/>
      <c r="GP77" s="141"/>
      <c r="GQ77" s="141"/>
      <c r="GR77" s="141"/>
      <c r="GS77" s="141"/>
      <c r="GT77" s="141"/>
      <c r="GU77" s="141"/>
      <c r="GV77" s="141"/>
      <c r="GW77" s="141"/>
      <c r="GX77" s="141"/>
      <c r="GY77" s="141"/>
      <c r="GZ77" s="141"/>
    </row>
    <row r="78" spans="1:208" s="134" customFormat="1" ht="20.25" customHeight="1">
      <c r="A78" s="345" t="s">
        <v>333</v>
      </c>
      <c r="B78" s="136">
        <v>0</v>
      </c>
      <c r="C78" s="136"/>
      <c r="D78" s="151"/>
      <c r="E78" s="151"/>
      <c r="F78" s="136"/>
      <c r="G78" s="136"/>
      <c r="H78" s="151"/>
      <c r="I78" s="151"/>
      <c r="J78" s="150"/>
      <c r="K78" s="150"/>
      <c r="L78" s="150"/>
      <c r="M78" s="150"/>
      <c r="N78" s="151"/>
      <c r="O78" s="151"/>
      <c r="P78" s="151"/>
      <c r="Q78" s="151"/>
      <c r="R78" s="151"/>
      <c r="S78" s="151">
        <v>0</v>
      </c>
      <c r="T78" s="151"/>
      <c r="U78" s="151"/>
      <c r="V78" s="151"/>
      <c r="W78" s="151"/>
      <c r="X78" s="151"/>
      <c r="Y78" s="151"/>
      <c r="Z78" s="133">
        <f t="shared" si="19"/>
        <v>0</v>
      </c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  <c r="BG78" s="141"/>
      <c r="BH78" s="141"/>
      <c r="BI78" s="141"/>
      <c r="BJ78" s="141"/>
      <c r="BK78" s="141"/>
      <c r="BL78" s="141"/>
      <c r="BM78" s="141"/>
      <c r="BN78" s="141"/>
      <c r="BO78" s="141"/>
      <c r="BP78" s="141"/>
      <c r="BQ78" s="141"/>
      <c r="BR78" s="141"/>
      <c r="BS78" s="141"/>
      <c r="BT78" s="141"/>
      <c r="BU78" s="141"/>
      <c r="BV78" s="141"/>
      <c r="BW78" s="141"/>
      <c r="BX78" s="141"/>
      <c r="BY78" s="141"/>
      <c r="BZ78" s="141"/>
      <c r="CA78" s="141"/>
      <c r="CB78" s="141"/>
      <c r="CC78" s="141"/>
      <c r="CD78" s="141"/>
      <c r="CE78" s="141"/>
      <c r="CF78" s="141"/>
      <c r="CG78" s="141"/>
      <c r="CH78" s="141"/>
      <c r="CI78" s="141"/>
      <c r="CJ78" s="141"/>
      <c r="CK78" s="141"/>
      <c r="CL78" s="141"/>
      <c r="CM78" s="141"/>
      <c r="CN78" s="141"/>
      <c r="CO78" s="141"/>
      <c r="CP78" s="141"/>
      <c r="CQ78" s="141"/>
      <c r="CR78" s="141"/>
      <c r="CS78" s="141"/>
      <c r="CT78" s="141"/>
      <c r="CU78" s="141"/>
      <c r="CV78" s="141"/>
      <c r="CW78" s="141"/>
      <c r="CX78" s="141"/>
      <c r="CY78" s="141"/>
      <c r="CZ78" s="141"/>
      <c r="DA78" s="141"/>
      <c r="DB78" s="141"/>
      <c r="DC78" s="141"/>
      <c r="DD78" s="141"/>
      <c r="DE78" s="141"/>
      <c r="DF78" s="141"/>
      <c r="DG78" s="141"/>
      <c r="DH78" s="141"/>
      <c r="DI78" s="141"/>
      <c r="DJ78" s="141"/>
      <c r="DK78" s="141"/>
      <c r="DL78" s="141"/>
      <c r="DM78" s="141"/>
      <c r="DN78" s="141"/>
      <c r="DO78" s="141"/>
      <c r="DP78" s="141"/>
      <c r="DQ78" s="141"/>
      <c r="DR78" s="141"/>
      <c r="DS78" s="141"/>
      <c r="DT78" s="141"/>
      <c r="DU78" s="141"/>
      <c r="DV78" s="141"/>
      <c r="DW78" s="141"/>
      <c r="DX78" s="141"/>
      <c r="DY78" s="141"/>
      <c r="DZ78" s="141"/>
      <c r="EA78" s="141"/>
      <c r="EB78" s="141"/>
      <c r="EC78" s="141"/>
      <c r="ED78" s="141"/>
      <c r="EE78" s="141"/>
      <c r="EF78" s="141"/>
      <c r="EG78" s="141"/>
      <c r="EH78" s="141"/>
      <c r="EI78" s="141"/>
      <c r="EJ78" s="141"/>
      <c r="EK78" s="141"/>
      <c r="EL78" s="141"/>
      <c r="EM78" s="141"/>
      <c r="EN78" s="141"/>
      <c r="EO78" s="141"/>
      <c r="EP78" s="141"/>
      <c r="EQ78" s="141"/>
      <c r="ER78" s="141"/>
      <c r="ES78" s="141"/>
      <c r="ET78" s="141"/>
      <c r="EU78" s="141"/>
      <c r="EV78" s="141"/>
      <c r="EW78" s="141"/>
      <c r="EX78" s="141"/>
      <c r="EY78" s="141"/>
      <c r="EZ78" s="141"/>
      <c r="FA78" s="141"/>
      <c r="FB78" s="141"/>
      <c r="FC78" s="141"/>
      <c r="FD78" s="141"/>
      <c r="FE78" s="141"/>
      <c r="FF78" s="141"/>
      <c r="FG78" s="141"/>
      <c r="FH78" s="141"/>
      <c r="FI78" s="141"/>
      <c r="FJ78" s="141"/>
      <c r="FK78" s="141"/>
      <c r="FL78" s="141"/>
      <c r="FM78" s="141"/>
      <c r="FN78" s="141"/>
      <c r="FO78" s="141"/>
      <c r="FP78" s="141"/>
      <c r="FQ78" s="141"/>
      <c r="FR78" s="141"/>
      <c r="FS78" s="141"/>
      <c r="FT78" s="141"/>
      <c r="FU78" s="141"/>
      <c r="FV78" s="141"/>
      <c r="FW78" s="141"/>
      <c r="FX78" s="141"/>
      <c r="FY78" s="141"/>
      <c r="FZ78" s="141"/>
      <c r="GA78" s="141"/>
      <c r="GB78" s="141"/>
      <c r="GC78" s="141"/>
      <c r="GD78" s="141"/>
      <c r="GE78" s="141"/>
      <c r="GF78" s="141"/>
      <c r="GG78" s="141"/>
      <c r="GH78" s="141"/>
      <c r="GI78" s="141"/>
      <c r="GJ78" s="141"/>
      <c r="GK78" s="141"/>
      <c r="GL78" s="141"/>
      <c r="GM78" s="141"/>
      <c r="GN78" s="141"/>
      <c r="GO78" s="141"/>
      <c r="GP78" s="141"/>
      <c r="GQ78" s="141"/>
      <c r="GR78" s="141"/>
      <c r="GS78" s="141"/>
      <c r="GT78" s="141"/>
      <c r="GU78" s="141"/>
      <c r="GV78" s="141"/>
      <c r="GW78" s="141"/>
      <c r="GX78" s="141"/>
      <c r="GY78" s="141"/>
      <c r="GZ78" s="141"/>
    </row>
    <row r="79" spans="1:208" s="134" customFormat="1" ht="20.25" customHeight="1">
      <c r="A79" s="345" t="s">
        <v>334</v>
      </c>
      <c r="B79" s="136">
        <v>0</v>
      </c>
      <c r="C79" s="136">
        <v>0</v>
      </c>
      <c r="D79" s="151"/>
      <c r="E79" s="151"/>
      <c r="F79" s="136"/>
      <c r="G79" s="136">
        <v>0</v>
      </c>
      <c r="H79" s="151">
        <v>0</v>
      </c>
      <c r="I79" s="151"/>
      <c r="J79" s="151"/>
      <c r="K79" s="151"/>
      <c r="L79" s="151"/>
      <c r="M79" s="150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33">
        <f t="shared" si="19"/>
        <v>0</v>
      </c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  <c r="AS79" s="141"/>
      <c r="AT79" s="141"/>
      <c r="AU79" s="141"/>
      <c r="AV79" s="141"/>
      <c r="AW79" s="141"/>
      <c r="AX79" s="141"/>
      <c r="AY79" s="141"/>
      <c r="AZ79" s="141"/>
      <c r="BA79" s="141"/>
      <c r="BB79" s="141"/>
      <c r="BC79" s="141"/>
      <c r="BD79" s="141"/>
      <c r="BE79" s="141"/>
      <c r="BF79" s="141"/>
      <c r="BG79" s="141"/>
      <c r="BH79" s="141"/>
      <c r="BI79" s="141"/>
      <c r="BJ79" s="141"/>
      <c r="BK79" s="141"/>
      <c r="BL79" s="141"/>
      <c r="BM79" s="141"/>
      <c r="BN79" s="141"/>
      <c r="BO79" s="141"/>
      <c r="BP79" s="141"/>
      <c r="BQ79" s="141"/>
      <c r="BR79" s="141"/>
      <c r="BS79" s="141"/>
      <c r="BT79" s="141"/>
      <c r="BU79" s="141"/>
      <c r="BV79" s="141"/>
      <c r="BW79" s="141"/>
      <c r="BX79" s="141"/>
      <c r="BY79" s="141"/>
      <c r="BZ79" s="141"/>
      <c r="CA79" s="141"/>
      <c r="CB79" s="141"/>
      <c r="CC79" s="141"/>
      <c r="CD79" s="141"/>
      <c r="CE79" s="141"/>
      <c r="CF79" s="141"/>
      <c r="CG79" s="141"/>
      <c r="CH79" s="141"/>
      <c r="CI79" s="141"/>
      <c r="CJ79" s="141"/>
      <c r="CK79" s="141"/>
      <c r="CL79" s="141"/>
      <c r="CM79" s="141"/>
      <c r="CN79" s="141"/>
      <c r="CO79" s="141"/>
      <c r="CP79" s="141"/>
      <c r="CQ79" s="141"/>
      <c r="CR79" s="141"/>
      <c r="CS79" s="141"/>
      <c r="CT79" s="141"/>
      <c r="CU79" s="141"/>
      <c r="CV79" s="141"/>
      <c r="CW79" s="141"/>
      <c r="CX79" s="141"/>
      <c r="CY79" s="141"/>
      <c r="CZ79" s="141"/>
      <c r="DA79" s="141"/>
      <c r="DB79" s="141"/>
      <c r="DC79" s="141"/>
      <c r="DD79" s="141"/>
      <c r="DE79" s="141"/>
      <c r="DF79" s="141"/>
      <c r="DG79" s="141"/>
      <c r="DH79" s="141"/>
      <c r="DI79" s="141"/>
      <c r="DJ79" s="141"/>
      <c r="DK79" s="141"/>
      <c r="DL79" s="141"/>
      <c r="DM79" s="141"/>
      <c r="DN79" s="141"/>
      <c r="DO79" s="141"/>
      <c r="DP79" s="141"/>
      <c r="DQ79" s="141"/>
      <c r="DR79" s="141"/>
      <c r="DS79" s="141"/>
      <c r="DT79" s="141"/>
      <c r="DU79" s="141"/>
      <c r="DV79" s="141"/>
      <c r="DW79" s="141"/>
      <c r="DX79" s="141"/>
      <c r="DY79" s="141"/>
      <c r="DZ79" s="141"/>
      <c r="EA79" s="141"/>
      <c r="EB79" s="141"/>
      <c r="EC79" s="141"/>
      <c r="ED79" s="141"/>
      <c r="EE79" s="141"/>
      <c r="EF79" s="141"/>
      <c r="EG79" s="141"/>
      <c r="EH79" s="141"/>
      <c r="EI79" s="141"/>
      <c r="EJ79" s="141"/>
      <c r="EK79" s="141"/>
      <c r="EL79" s="141"/>
      <c r="EM79" s="141"/>
      <c r="EN79" s="141"/>
      <c r="EO79" s="141"/>
      <c r="EP79" s="141"/>
      <c r="EQ79" s="141"/>
      <c r="ER79" s="141"/>
      <c r="ES79" s="141"/>
      <c r="ET79" s="141"/>
      <c r="EU79" s="141"/>
      <c r="EV79" s="141"/>
      <c r="EW79" s="141"/>
      <c r="EX79" s="141"/>
      <c r="EY79" s="141"/>
      <c r="EZ79" s="141"/>
      <c r="FA79" s="141"/>
      <c r="FB79" s="141"/>
      <c r="FC79" s="141"/>
      <c r="FD79" s="141"/>
      <c r="FE79" s="141"/>
      <c r="FF79" s="141"/>
      <c r="FG79" s="141"/>
      <c r="FH79" s="141"/>
      <c r="FI79" s="141"/>
      <c r="FJ79" s="141"/>
      <c r="FK79" s="141"/>
      <c r="FL79" s="141"/>
      <c r="FM79" s="141"/>
      <c r="FN79" s="141"/>
      <c r="FO79" s="141"/>
      <c r="FP79" s="141"/>
      <c r="FQ79" s="141"/>
      <c r="FR79" s="141"/>
      <c r="FS79" s="141"/>
      <c r="FT79" s="141"/>
      <c r="FU79" s="141"/>
      <c r="FV79" s="141"/>
      <c r="FW79" s="141"/>
      <c r="FX79" s="141"/>
      <c r="FY79" s="141"/>
      <c r="FZ79" s="141"/>
      <c r="GA79" s="141"/>
      <c r="GB79" s="141"/>
      <c r="GC79" s="141"/>
      <c r="GD79" s="141"/>
      <c r="GE79" s="141"/>
      <c r="GF79" s="141"/>
      <c r="GG79" s="141"/>
      <c r="GH79" s="141"/>
      <c r="GI79" s="141"/>
      <c r="GJ79" s="141"/>
      <c r="GK79" s="141"/>
      <c r="GL79" s="141"/>
      <c r="GM79" s="141"/>
      <c r="GN79" s="141"/>
      <c r="GO79" s="141"/>
      <c r="GP79" s="141"/>
      <c r="GQ79" s="141"/>
      <c r="GR79" s="141"/>
      <c r="GS79" s="141"/>
      <c r="GT79" s="141"/>
      <c r="GU79" s="141"/>
      <c r="GV79" s="141"/>
      <c r="GW79" s="141"/>
      <c r="GX79" s="141"/>
      <c r="GY79" s="141"/>
      <c r="GZ79" s="141"/>
    </row>
    <row r="80" spans="1:208" s="134" customFormat="1" ht="20.25" customHeight="1" thickBot="1">
      <c r="A80" s="346" t="s">
        <v>335</v>
      </c>
      <c r="B80" s="136"/>
      <c r="C80" s="136"/>
      <c r="D80" s="151"/>
      <c r="E80" s="151"/>
      <c r="F80" s="136">
        <v>0</v>
      </c>
      <c r="G80" s="136"/>
      <c r="H80" s="151"/>
      <c r="I80" s="151"/>
      <c r="J80" s="151"/>
      <c r="K80" s="151"/>
      <c r="L80" s="151"/>
      <c r="M80" s="150">
        <v>0</v>
      </c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>
        <v>0</v>
      </c>
      <c r="Y80" s="151"/>
      <c r="Z80" s="133">
        <f t="shared" si="19"/>
        <v>0</v>
      </c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/>
      <c r="BA80" s="141"/>
      <c r="BB80" s="141"/>
      <c r="BC80" s="141"/>
      <c r="BD80" s="141"/>
      <c r="BE80" s="141"/>
      <c r="BF80" s="141"/>
      <c r="BG80" s="141"/>
      <c r="BH80" s="141"/>
      <c r="BI80" s="141"/>
      <c r="BJ80" s="141"/>
      <c r="BK80" s="141"/>
      <c r="BL80" s="141"/>
      <c r="BM80" s="141"/>
      <c r="BN80" s="141"/>
      <c r="BO80" s="141"/>
      <c r="BP80" s="141"/>
      <c r="BQ80" s="141"/>
      <c r="BR80" s="141"/>
      <c r="BS80" s="141"/>
      <c r="BT80" s="141"/>
      <c r="BU80" s="141"/>
      <c r="BV80" s="141"/>
      <c r="BW80" s="141"/>
      <c r="BX80" s="141"/>
      <c r="BY80" s="141"/>
      <c r="BZ80" s="141"/>
      <c r="CA80" s="141"/>
      <c r="CB80" s="141"/>
      <c r="CC80" s="141"/>
      <c r="CD80" s="141"/>
      <c r="CE80" s="141"/>
      <c r="CF80" s="141"/>
      <c r="CG80" s="141"/>
      <c r="CH80" s="141"/>
      <c r="CI80" s="141"/>
      <c r="CJ80" s="141"/>
      <c r="CK80" s="141"/>
      <c r="CL80" s="141"/>
      <c r="CM80" s="141"/>
      <c r="CN80" s="141"/>
      <c r="CO80" s="141"/>
      <c r="CP80" s="141"/>
      <c r="CQ80" s="141"/>
      <c r="CR80" s="141"/>
      <c r="CS80" s="141"/>
      <c r="CT80" s="141"/>
      <c r="CU80" s="141"/>
      <c r="CV80" s="141"/>
      <c r="CW80" s="141"/>
      <c r="CX80" s="141"/>
      <c r="CY80" s="141"/>
      <c r="CZ80" s="141"/>
      <c r="DA80" s="141"/>
      <c r="DB80" s="141"/>
      <c r="DC80" s="141"/>
      <c r="DD80" s="141"/>
      <c r="DE80" s="141"/>
      <c r="DF80" s="141"/>
      <c r="DG80" s="141"/>
      <c r="DH80" s="141"/>
      <c r="DI80" s="141"/>
      <c r="DJ80" s="141"/>
      <c r="DK80" s="141"/>
      <c r="DL80" s="141"/>
      <c r="DM80" s="141"/>
      <c r="DN80" s="141"/>
      <c r="DO80" s="141"/>
      <c r="DP80" s="141"/>
      <c r="DQ80" s="141"/>
      <c r="DR80" s="141"/>
      <c r="DS80" s="141"/>
      <c r="DT80" s="141"/>
      <c r="DU80" s="141"/>
      <c r="DV80" s="141"/>
      <c r="DW80" s="141"/>
      <c r="DX80" s="141"/>
      <c r="DY80" s="141"/>
      <c r="DZ80" s="141"/>
      <c r="EA80" s="141"/>
      <c r="EB80" s="141"/>
      <c r="EC80" s="141"/>
      <c r="ED80" s="141"/>
      <c r="EE80" s="141"/>
      <c r="EF80" s="141"/>
      <c r="EG80" s="141"/>
      <c r="EH80" s="141"/>
      <c r="EI80" s="141"/>
      <c r="EJ80" s="141"/>
      <c r="EK80" s="141"/>
      <c r="EL80" s="141"/>
      <c r="EM80" s="141"/>
      <c r="EN80" s="141"/>
      <c r="EO80" s="141"/>
      <c r="EP80" s="141"/>
      <c r="EQ80" s="141"/>
      <c r="ER80" s="141"/>
      <c r="ES80" s="141"/>
      <c r="ET80" s="141"/>
      <c r="EU80" s="141"/>
      <c r="EV80" s="141"/>
      <c r="EW80" s="141"/>
      <c r="EX80" s="141"/>
      <c r="EY80" s="141"/>
      <c r="EZ80" s="141"/>
      <c r="FA80" s="141"/>
      <c r="FB80" s="141"/>
      <c r="FC80" s="141"/>
      <c r="FD80" s="141"/>
      <c r="FE80" s="141"/>
      <c r="FF80" s="141"/>
      <c r="FG80" s="141"/>
      <c r="FH80" s="141"/>
      <c r="FI80" s="141"/>
      <c r="FJ80" s="141"/>
      <c r="FK80" s="141"/>
      <c r="FL80" s="141"/>
      <c r="FM80" s="141"/>
      <c r="FN80" s="141"/>
      <c r="FO80" s="141"/>
      <c r="FP80" s="141"/>
      <c r="FQ80" s="141"/>
      <c r="FR80" s="141"/>
      <c r="FS80" s="141"/>
      <c r="FT80" s="141"/>
      <c r="FU80" s="141"/>
      <c r="FV80" s="141"/>
      <c r="FW80" s="141"/>
      <c r="FX80" s="141"/>
      <c r="FY80" s="141"/>
      <c r="FZ80" s="141"/>
      <c r="GA80" s="141"/>
      <c r="GB80" s="141"/>
      <c r="GC80" s="141"/>
      <c r="GD80" s="141"/>
      <c r="GE80" s="141"/>
      <c r="GF80" s="141"/>
      <c r="GG80" s="141"/>
      <c r="GH80" s="141"/>
      <c r="GI80" s="141"/>
      <c r="GJ80" s="141"/>
      <c r="GK80" s="141"/>
      <c r="GL80" s="141"/>
      <c r="GM80" s="141"/>
      <c r="GN80" s="141"/>
      <c r="GO80" s="141"/>
      <c r="GP80" s="141"/>
      <c r="GQ80" s="141"/>
      <c r="GR80" s="141"/>
      <c r="GS80" s="141"/>
      <c r="GT80" s="141"/>
      <c r="GU80" s="141"/>
      <c r="GV80" s="141"/>
      <c r="GW80" s="141"/>
      <c r="GX80" s="141"/>
      <c r="GY80" s="141"/>
      <c r="GZ80" s="141"/>
    </row>
    <row r="81" spans="1:208" s="134" customFormat="1" ht="20.25" customHeight="1">
      <c r="A81" s="352" t="s">
        <v>237</v>
      </c>
      <c r="B81" s="138">
        <f>SUM(B68:B80)</f>
        <v>7760</v>
      </c>
      <c r="C81" s="138">
        <f t="shared" ref="C81:Y81" si="20">SUM(C69:C80)</f>
        <v>500</v>
      </c>
      <c r="D81" s="138">
        <f t="shared" si="20"/>
        <v>2000</v>
      </c>
      <c r="E81" s="138">
        <f t="shared" si="20"/>
        <v>0</v>
      </c>
      <c r="F81" s="138">
        <f t="shared" si="20"/>
        <v>0</v>
      </c>
      <c r="G81" s="138">
        <f t="shared" si="20"/>
        <v>0</v>
      </c>
      <c r="H81" s="138">
        <f t="shared" si="20"/>
        <v>0</v>
      </c>
      <c r="I81" s="138">
        <f t="shared" si="20"/>
        <v>0</v>
      </c>
      <c r="J81" s="138">
        <f t="shared" si="20"/>
        <v>0</v>
      </c>
      <c r="K81" s="138">
        <f t="shared" si="20"/>
        <v>0</v>
      </c>
      <c r="L81" s="138">
        <f t="shared" si="20"/>
        <v>0</v>
      </c>
      <c r="M81" s="138">
        <f t="shared" si="20"/>
        <v>0</v>
      </c>
      <c r="N81" s="138">
        <f t="shared" si="20"/>
        <v>0</v>
      </c>
      <c r="O81" s="138">
        <f t="shared" si="20"/>
        <v>0</v>
      </c>
      <c r="P81" s="138">
        <f t="shared" si="20"/>
        <v>0</v>
      </c>
      <c r="Q81" s="138">
        <f t="shared" si="20"/>
        <v>0</v>
      </c>
      <c r="R81" s="138">
        <f t="shared" si="20"/>
        <v>0</v>
      </c>
      <c r="S81" s="138">
        <f t="shared" si="20"/>
        <v>0</v>
      </c>
      <c r="T81" s="138">
        <f t="shared" si="20"/>
        <v>0</v>
      </c>
      <c r="U81" s="138">
        <f t="shared" si="20"/>
        <v>0</v>
      </c>
      <c r="V81" s="138">
        <f t="shared" si="20"/>
        <v>0</v>
      </c>
      <c r="W81" s="138">
        <f t="shared" si="20"/>
        <v>0</v>
      </c>
      <c r="X81" s="138">
        <f t="shared" si="20"/>
        <v>0</v>
      </c>
      <c r="Y81" s="138">
        <f t="shared" si="20"/>
        <v>0</v>
      </c>
      <c r="Z81" s="140">
        <f t="shared" si="19"/>
        <v>10260</v>
      </c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141"/>
      <c r="BI81" s="141"/>
      <c r="BJ81" s="141"/>
      <c r="BK81" s="141"/>
      <c r="BL81" s="141"/>
      <c r="BM81" s="141"/>
      <c r="BN81" s="141"/>
      <c r="BO81" s="141"/>
      <c r="BP81" s="141"/>
      <c r="BQ81" s="141"/>
      <c r="BR81" s="141"/>
      <c r="BS81" s="141"/>
      <c r="BT81" s="141"/>
      <c r="BU81" s="141"/>
      <c r="BV81" s="141"/>
      <c r="BW81" s="141"/>
      <c r="BX81" s="141"/>
      <c r="BY81" s="141"/>
      <c r="BZ81" s="141"/>
      <c r="CA81" s="141"/>
      <c r="CB81" s="141"/>
      <c r="CC81" s="141"/>
      <c r="CD81" s="141"/>
      <c r="CE81" s="141"/>
      <c r="CF81" s="141"/>
      <c r="CG81" s="141"/>
      <c r="CH81" s="141"/>
      <c r="CI81" s="141"/>
      <c r="CJ81" s="141"/>
      <c r="CK81" s="141"/>
      <c r="CL81" s="141"/>
      <c r="CM81" s="141"/>
      <c r="CN81" s="141"/>
      <c r="CO81" s="141"/>
      <c r="CP81" s="141"/>
      <c r="CQ81" s="141"/>
      <c r="CR81" s="141"/>
      <c r="CS81" s="141"/>
      <c r="CT81" s="141"/>
      <c r="CU81" s="141"/>
      <c r="CV81" s="141"/>
      <c r="CW81" s="141"/>
      <c r="CX81" s="141"/>
      <c r="CY81" s="141"/>
      <c r="CZ81" s="141"/>
      <c r="DA81" s="141"/>
      <c r="DB81" s="141"/>
      <c r="DC81" s="141"/>
      <c r="DD81" s="141"/>
      <c r="DE81" s="141"/>
      <c r="DF81" s="141"/>
      <c r="DG81" s="141"/>
      <c r="DH81" s="141"/>
      <c r="DI81" s="141"/>
      <c r="DJ81" s="141"/>
      <c r="DK81" s="141"/>
      <c r="DL81" s="141"/>
      <c r="DM81" s="141"/>
      <c r="DN81" s="141"/>
      <c r="DO81" s="141"/>
      <c r="DP81" s="141"/>
      <c r="DQ81" s="141"/>
      <c r="DR81" s="141"/>
      <c r="DS81" s="141"/>
      <c r="DT81" s="141"/>
      <c r="DU81" s="141"/>
      <c r="DV81" s="141"/>
      <c r="DW81" s="141"/>
      <c r="DX81" s="141"/>
      <c r="DY81" s="141"/>
      <c r="DZ81" s="141"/>
      <c r="EA81" s="141"/>
      <c r="EB81" s="141"/>
      <c r="EC81" s="141"/>
      <c r="ED81" s="141"/>
      <c r="EE81" s="141"/>
      <c r="EF81" s="141"/>
      <c r="EG81" s="141"/>
      <c r="EH81" s="141"/>
      <c r="EI81" s="141"/>
      <c r="EJ81" s="141"/>
      <c r="EK81" s="141"/>
      <c r="EL81" s="141"/>
      <c r="EM81" s="141"/>
      <c r="EN81" s="141"/>
      <c r="EO81" s="141"/>
      <c r="EP81" s="141"/>
      <c r="EQ81" s="141"/>
      <c r="ER81" s="141"/>
      <c r="ES81" s="141"/>
      <c r="ET81" s="141"/>
      <c r="EU81" s="141"/>
      <c r="EV81" s="141"/>
      <c r="EW81" s="141"/>
      <c r="EX81" s="141"/>
      <c r="EY81" s="141"/>
      <c r="EZ81" s="141"/>
      <c r="FA81" s="141"/>
      <c r="FB81" s="141"/>
      <c r="FC81" s="141"/>
      <c r="FD81" s="141"/>
      <c r="FE81" s="141"/>
      <c r="FF81" s="141"/>
      <c r="FG81" s="141"/>
      <c r="FH81" s="141"/>
      <c r="FI81" s="141"/>
      <c r="FJ81" s="141"/>
      <c r="FK81" s="141"/>
      <c r="FL81" s="141"/>
      <c r="FM81" s="141"/>
      <c r="FN81" s="141"/>
      <c r="FO81" s="141"/>
      <c r="FP81" s="141"/>
      <c r="FQ81" s="141"/>
      <c r="FR81" s="141"/>
      <c r="FS81" s="141"/>
      <c r="FT81" s="141"/>
      <c r="FU81" s="141"/>
      <c r="FV81" s="141"/>
      <c r="FW81" s="141"/>
      <c r="FX81" s="141"/>
      <c r="FY81" s="141"/>
      <c r="FZ81" s="141"/>
      <c r="GA81" s="141"/>
      <c r="GB81" s="141"/>
      <c r="GC81" s="141"/>
      <c r="GD81" s="141"/>
      <c r="GE81" s="141"/>
      <c r="GF81" s="141"/>
      <c r="GG81" s="141"/>
      <c r="GH81" s="141"/>
      <c r="GI81" s="141"/>
      <c r="GJ81" s="141"/>
      <c r="GK81" s="141"/>
      <c r="GL81" s="141"/>
      <c r="GM81" s="141"/>
      <c r="GN81" s="141"/>
      <c r="GO81" s="141"/>
      <c r="GP81" s="141"/>
      <c r="GQ81" s="141"/>
      <c r="GR81" s="141"/>
      <c r="GS81" s="141"/>
      <c r="GT81" s="141"/>
      <c r="GU81" s="141"/>
      <c r="GV81" s="141"/>
      <c r="GW81" s="141"/>
      <c r="GX81" s="141"/>
      <c r="GY81" s="141"/>
      <c r="GZ81" s="141"/>
    </row>
    <row r="82" spans="1:208" s="134" customFormat="1" ht="20.25" customHeight="1" thickBot="1">
      <c r="A82" s="353" t="s">
        <v>238</v>
      </c>
      <c r="B82" s="137">
        <f t="shared" ref="B82:Y82" si="21">B81+B67</f>
        <v>19890</v>
      </c>
      <c r="C82" s="137">
        <f t="shared" si="21"/>
        <v>500</v>
      </c>
      <c r="D82" s="137">
        <f t="shared" si="21"/>
        <v>3500</v>
      </c>
      <c r="E82" s="137">
        <f t="shared" si="21"/>
        <v>0</v>
      </c>
      <c r="F82" s="137">
        <f t="shared" si="21"/>
        <v>0</v>
      </c>
      <c r="G82" s="137">
        <f t="shared" si="21"/>
        <v>0</v>
      </c>
      <c r="H82" s="137">
        <f t="shared" si="21"/>
        <v>0</v>
      </c>
      <c r="I82" s="137">
        <f t="shared" si="21"/>
        <v>0</v>
      </c>
      <c r="J82" s="137">
        <f t="shared" si="21"/>
        <v>0</v>
      </c>
      <c r="K82" s="137">
        <f t="shared" si="21"/>
        <v>0</v>
      </c>
      <c r="L82" s="137">
        <f t="shared" si="21"/>
        <v>0</v>
      </c>
      <c r="M82" s="137">
        <f t="shared" si="21"/>
        <v>0</v>
      </c>
      <c r="N82" s="137">
        <f t="shared" si="21"/>
        <v>0</v>
      </c>
      <c r="O82" s="137">
        <f t="shared" si="21"/>
        <v>0</v>
      </c>
      <c r="P82" s="137">
        <f t="shared" si="21"/>
        <v>0</v>
      </c>
      <c r="Q82" s="137">
        <f t="shared" si="21"/>
        <v>0</v>
      </c>
      <c r="R82" s="137">
        <f t="shared" si="21"/>
        <v>0</v>
      </c>
      <c r="S82" s="137">
        <f t="shared" si="21"/>
        <v>0</v>
      </c>
      <c r="T82" s="137">
        <f t="shared" si="21"/>
        <v>0</v>
      </c>
      <c r="U82" s="137">
        <f t="shared" si="21"/>
        <v>0</v>
      </c>
      <c r="V82" s="137">
        <f t="shared" si="21"/>
        <v>0</v>
      </c>
      <c r="W82" s="137">
        <f t="shared" si="21"/>
        <v>0</v>
      </c>
      <c r="X82" s="137">
        <f t="shared" si="21"/>
        <v>0</v>
      </c>
      <c r="Y82" s="137">
        <f t="shared" si="21"/>
        <v>0</v>
      </c>
      <c r="Z82" s="144">
        <f t="shared" si="19"/>
        <v>23890</v>
      </c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141"/>
      <c r="BB82" s="141"/>
      <c r="BC82" s="141"/>
      <c r="BD82" s="141"/>
      <c r="BE82" s="141"/>
      <c r="BF82" s="141"/>
      <c r="BG82" s="141"/>
      <c r="BH82" s="141"/>
      <c r="BI82" s="141"/>
      <c r="BJ82" s="141"/>
      <c r="BK82" s="141"/>
      <c r="BL82" s="141"/>
      <c r="BM82" s="141"/>
      <c r="BN82" s="141"/>
      <c r="BO82" s="141"/>
      <c r="BP82" s="141"/>
      <c r="BQ82" s="141"/>
      <c r="BR82" s="141"/>
      <c r="BS82" s="141"/>
      <c r="BT82" s="141"/>
      <c r="BU82" s="141"/>
      <c r="BV82" s="141"/>
      <c r="BW82" s="141"/>
      <c r="BX82" s="141"/>
      <c r="BY82" s="141"/>
      <c r="BZ82" s="141"/>
      <c r="CA82" s="141"/>
      <c r="CB82" s="141"/>
      <c r="CC82" s="141"/>
      <c r="CD82" s="141"/>
      <c r="CE82" s="141"/>
      <c r="CF82" s="141"/>
      <c r="CG82" s="141"/>
      <c r="CH82" s="141"/>
      <c r="CI82" s="141"/>
      <c r="CJ82" s="141"/>
      <c r="CK82" s="141"/>
      <c r="CL82" s="141"/>
      <c r="CM82" s="141"/>
      <c r="CN82" s="141"/>
      <c r="CO82" s="141"/>
      <c r="CP82" s="141"/>
      <c r="CQ82" s="141"/>
      <c r="CR82" s="141"/>
      <c r="CS82" s="141"/>
      <c r="CT82" s="141"/>
      <c r="CU82" s="141"/>
      <c r="CV82" s="141"/>
      <c r="CW82" s="141"/>
      <c r="CX82" s="141"/>
      <c r="CY82" s="141"/>
      <c r="CZ82" s="141"/>
      <c r="DA82" s="141"/>
      <c r="DB82" s="141"/>
      <c r="DC82" s="141"/>
      <c r="DD82" s="141"/>
      <c r="DE82" s="141"/>
      <c r="DF82" s="141"/>
      <c r="DG82" s="141"/>
      <c r="DH82" s="141"/>
      <c r="DI82" s="141"/>
      <c r="DJ82" s="141"/>
      <c r="DK82" s="141"/>
      <c r="DL82" s="141"/>
      <c r="DM82" s="141"/>
      <c r="DN82" s="141"/>
      <c r="DO82" s="141"/>
      <c r="DP82" s="141"/>
      <c r="DQ82" s="141"/>
      <c r="DR82" s="141"/>
      <c r="DS82" s="141"/>
      <c r="DT82" s="141"/>
      <c r="DU82" s="141"/>
      <c r="DV82" s="141"/>
      <c r="DW82" s="141"/>
      <c r="DX82" s="141"/>
      <c r="DY82" s="141"/>
      <c r="DZ82" s="141"/>
      <c r="EA82" s="141"/>
      <c r="EB82" s="141"/>
      <c r="EC82" s="141"/>
      <c r="ED82" s="141"/>
      <c r="EE82" s="141"/>
      <c r="EF82" s="141"/>
      <c r="EG82" s="141"/>
      <c r="EH82" s="141"/>
      <c r="EI82" s="141"/>
      <c r="EJ82" s="141"/>
      <c r="EK82" s="141"/>
      <c r="EL82" s="141"/>
      <c r="EM82" s="141"/>
      <c r="EN82" s="141"/>
      <c r="EO82" s="141"/>
      <c r="EP82" s="141"/>
      <c r="EQ82" s="141"/>
      <c r="ER82" s="141"/>
      <c r="ES82" s="141"/>
      <c r="ET82" s="141"/>
      <c r="EU82" s="141"/>
      <c r="EV82" s="141"/>
      <c r="EW82" s="141"/>
      <c r="EX82" s="141"/>
      <c r="EY82" s="141"/>
      <c r="EZ82" s="141"/>
      <c r="FA82" s="141"/>
      <c r="FB82" s="141"/>
      <c r="FC82" s="141"/>
      <c r="FD82" s="141"/>
      <c r="FE82" s="141"/>
      <c r="FF82" s="141"/>
      <c r="FG82" s="141"/>
      <c r="FH82" s="141"/>
      <c r="FI82" s="141"/>
      <c r="FJ82" s="141"/>
      <c r="FK82" s="141"/>
      <c r="FL82" s="141"/>
      <c r="FM82" s="141"/>
      <c r="FN82" s="141"/>
      <c r="FO82" s="141"/>
      <c r="FP82" s="141"/>
      <c r="FQ82" s="141"/>
      <c r="FR82" s="141"/>
      <c r="FS82" s="141"/>
      <c r="FT82" s="141"/>
      <c r="FU82" s="141"/>
      <c r="FV82" s="141"/>
      <c r="FW82" s="141"/>
      <c r="FX82" s="141"/>
      <c r="FY82" s="141"/>
      <c r="FZ82" s="141"/>
      <c r="GA82" s="141"/>
      <c r="GB82" s="141"/>
      <c r="GC82" s="141"/>
      <c r="GD82" s="141"/>
      <c r="GE82" s="141"/>
      <c r="GF82" s="141"/>
      <c r="GG82" s="141"/>
      <c r="GH82" s="141"/>
      <c r="GI82" s="141"/>
      <c r="GJ82" s="141"/>
      <c r="GK82" s="141"/>
      <c r="GL82" s="141"/>
      <c r="GM82" s="141"/>
      <c r="GN82" s="141"/>
      <c r="GO82" s="141"/>
      <c r="GP82" s="141"/>
      <c r="GQ82" s="141"/>
      <c r="GR82" s="141"/>
      <c r="GS82" s="141"/>
      <c r="GT82" s="141"/>
      <c r="GU82" s="141"/>
      <c r="GV82" s="141"/>
      <c r="GW82" s="141"/>
      <c r="GX82" s="141"/>
      <c r="GY82" s="141"/>
      <c r="GZ82" s="141"/>
    </row>
    <row r="83" spans="1:208" s="141" customFormat="1" ht="20.25" customHeight="1">
      <c r="A83" s="168"/>
    </row>
    <row r="84" spans="1:208" s="141" customFormat="1" ht="20.25" customHeight="1">
      <c r="A84" s="168"/>
    </row>
    <row r="85" spans="1:208" ht="20.25" customHeight="1">
      <c r="A85" s="521" t="s">
        <v>197</v>
      </c>
      <c r="B85" s="521"/>
      <c r="C85" s="521"/>
      <c r="D85" s="521"/>
      <c r="E85" s="521"/>
      <c r="F85" s="521"/>
      <c r="G85" s="521"/>
      <c r="H85" s="521"/>
      <c r="I85" s="521"/>
      <c r="J85" s="521"/>
      <c r="K85" s="521"/>
      <c r="L85" s="521"/>
      <c r="M85" s="521"/>
      <c r="N85" s="521"/>
      <c r="O85" s="521"/>
      <c r="P85" s="521"/>
      <c r="Q85" s="521"/>
      <c r="R85" s="521"/>
      <c r="S85" s="521"/>
      <c r="T85" s="521"/>
      <c r="U85" s="521"/>
      <c r="V85" s="521"/>
      <c r="W85" s="521"/>
      <c r="X85" s="521"/>
      <c r="Y85" s="521"/>
      <c r="Z85" s="521"/>
    </row>
    <row r="86" spans="1:208" ht="20.25" customHeight="1">
      <c r="A86" s="521" t="s">
        <v>198</v>
      </c>
      <c r="B86" s="521"/>
      <c r="C86" s="521"/>
      <c r="D86" s="521"/>
      <c r="E86" s="521"/>
      <c r="F86" s="521"/>
      <c r="G86" s="521"/>
      <c r="H86" s="521"/>
      <c r="I86" s="521"/>
      <c r="J86" s="521"/>
      <c r="K86" s="521"/>
      <c r="L86" s="521"/>
      <c r="M86" s="521"/>
      <c r="N86" s="521"/>
      <c r="O86" s="521"/>
      <c r="P86" s="521"/>
      <c r="Q86" s="521"/>
      <c r="R86" s="521"/>
      <c r="S86" s="521"/>
      <c r="T86" s="521"/>
      <c r="U86" s="521"/>
      <c r="V86" s="521"/>
      <c r="W86" s="521"/>
      <c r="X86" s="521"/>
      <c r="Y86" s="521"/>
      <c r="Z86" s="521"/>
    </row>
    <row r="87" spans="1:208" ht="20.25" customHeight="1" thickBot="1">
      <c r="A87" s="520" t="str">
        <f>A3</f>
        <v>วันที่  31  มกราคม  2557</v>
      </c>
      <c r="B87" s="520"/>
      <c r="C87" s="520"/>
      <c r="D87" s="520"/>
      <c r="E87" s="520"/>
      <c r="F87" s="520"/>
      <c r="G87" s="520"/>
      <c r="H87" s="520"/>
      <c r="I87" s="520"/>
      <c r="J87" s="520"/>
      <c r="K87" s="520"/>
      <c r="L87" s="520"/>
      <c r="M87" s="520"/>
      <c r="N87" s="520"/>
      <c r="O87" s="520"/>
      <c r="P87" s="520"/>
      <c r="Q87" s="520"/>
      <c r="R87" s="520"/>
      <c r="S87" s="520"/>
      <c r="T87" s="520"/>
      <c r="U87" s="520"/>
      <c r="V87" s="520"/>
      <c r="W87" s="520"/>
      <c r="X87" s="520"/>
      <c r="Y87" s="520"/>
      <c r="Z87" s="520"/>
    </row>
    <row r="88" spans="1:208" ht="20.25" customHeight="1">
      <c r="A88" s="352" t="s">
        <v>199</v>
      </c>
      <c r="B88" s="523" t="s">
        <v>200</v>
      </c>
      <c r="C88" s="525"/>
      <c r="D88" s="523" t="s">
        <v>201</v>
      </c>
      <c r="E88" s="525"/>
      <c r="F88" s="523" t="s">
        <v>202</v>
      </c>
      <c r="G88" s="524"/>
      <c r="H88" s="525"/>
      <c r="I88" s="523" t="s">
        <v>203</v>
      </c>
      <c r="J88" s="525"/>
      <c r="K88" s="523" t="s">
        <v>204</v>
      </c>
      <c r="L88" s="525"/>
      <c r="M88" s="523" t="s">
        <v>205</v>
      </c>
      <c r="N88" s="524"/>
      <c r="O88" s="525"/>
      <c r="P88" s="523" t="s">
        <v>206</v>
      </c>
      <c r="Q88" s="525"/>
      <c r="R88" s="523" t="s">
        <v>207</v>
      </c>
      <c r="S88" s="524"/>
      <c r="T88" s="525"/>
      <c r="U88" s="127" t="s">
        <v>208</v>
      </c>
      <c r="V88" s="523" t="s">
        <v>209</v>
      </c>
      <c r="W88" s="525"/>
      <c r="X88" s="127" t="s">
        <v>210</v>
      </c>
      <c r="Y88" s="127" t="s">
        <v>211</v>
      </c>
      <c r="Z88" s="529" t="s">
        <v>54</v>
      </c>
    </row>
    <row r="89" spans="1:208" ht="20.25" customHeight="1" thickBot="1">
      <c r="A89" s="353" t="s">
        <v>212</v>
      </c>
      <c r="B89" s="129" t="s">
        <v>213</v>
      </c>
      <c r="C89" s="129" t="s">
        <v>214</v>
      </c>
      <c r="D89" s="129" t="s">
        <v>215</v>
      </c>
      <c r="E89" s="129" t="s">
        <v>216</v>
      </c>
      <c r="F89" s="129" t="s">
        <v>217</v>
      </c>
      <c r="G89" s="129" t="s">
        <v>218</v>
      </c>
      <c r="H89" s="129" t="s">
        <v>219</v>
      </c>
      <c r="I89" s="129" t="s">
        <v>220</v>
      </c>
      <c r="J89" s="129" t="s">
        <v>221</v>
      </c>
      <c r="K89" s="129" t="s">
        <v>222</v>
      </c>
      <c r="L89" s="129" t="s">
        <v>223</v>
      </c>
      <c r="M89" s="130" t="s">
        <v>224</v>
      </c>
      <c r="N89" s="129" t="s">
        <v>225</v>
      </c>
      <c r="O89" s="129" t="s">
        <v>226</v>
      </c>
      <c r="P89" s="129" t="s">
        <v>227</v>
      </c>
      <c r="Q89" s="129" t="s">
        <v>228</v>
      </c>
      <c r="R89" s="129" t="s">
        <v>229</v>
      </c>
      <c r="S89" s="129" t="s">
        <v>230</v>
      </c>
      <c r="T89" s="129" t="s">
        <v>231</v>
      </c>
      <c r="U89" s="129" t="s">
        <v>232</v>
      </c>
      <c r="V89" s="129" t="s">
        <v>233</v>
      </c>
      <c r="W89" s="129" t="s">
        <v>234</v>
      </c>
      <c r="X89" s="129" t="s">
        <v>235</v>
      </c>
      <c r="Y89" s="129" t="s">
        <v>236</v>
      </c>
      <c r="Z89" s="530"/>
    </row>
    <row r="90" spans="1:208" ht="20.25" customHeight="1">
      <c r="A90" s="356" t="s">
        <v>55</v>
      </c>
      <c r="B90" s="131">
        <v>47655.01</v>
      </c>
      <c r="C90" s="131">
        <v>0</v>
      </c>
      <c r="D90" s="131"/>
      <c r="E90" s="131">
        <v>242.89</v>
      </c>
      <c r="F90" s="131">
        <v>1221.1400000000001</v>
      </c>
      <c r="G90" s="131"/>
      <c r="H90" s="131"/>
      <c r="I90" s="131"/>
      <c r="J90" s="131"/>
      <c r="K90" s="131"/>
      <c r="L90" s="131"/>
      <c r="M90" s="131">
        <v>0</v>
      </c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>
        <v>153394.47</v>
      </c>
      <c r="Y90" s="131">
        <v>0</v>
      </c>
      <c r="Z90" s="152">
        <f>SUM(B90:Y90)</f>
        <v>202513.51</v>
      </c>
    </row>
    <row r="91" spans="1:208" ht="20.25" customHeight="1">
      <c r="A91" s="355">
        <v>534000</v>
      </c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53">
        <f>SUM(B91:Y91)</f>
        <v>0</v>
      </c>
    </row>
    <row r="92" spans="1:208" ht="20.25" customHeight="1">
      <c r="A92" s="340" t="s">
        <v>337</v>
      </c>
      <c r="B92" s="134">
        <v>12979</v>
      </c>
      <c r="C92" s="134"/>
      <c r="D92" s="134"/>
      <c r="E92" s="134"/>
      <c r="F92" s="134">
        <v>750.56</v>
      </c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>
        <f>51913.6-1315</f>
        <v>50598.6</v>
      </c>
      <c r="Y92" s="134"/>
      <c r="Z92" s="143">
        <f>SUM(B92:Y92)</f>
        <v>64328.159999999996</v>
      </c>
    </row>
    <row r="93" spans="1:208" ht="20.25" customHeight="1">
      <c r="A93" s="342" t="s">
        <v>338</v>
      </c>
      <c r="B93" s="134">
        <v>458.55</v>
      </c>
      <c r="C93" s="134"/>
      <c r="D93" s="134"/>
      <c r="E93" s="134">
        <v>148.72999999999999</v>
      </c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43">
        <f>SUM(B93:Y93)</f>
        <v>607.28</v>
      </c>
    </row>
    <row r="94" spans="1:208" ht="20.25" customHeight="1">
      <c r="A94" s="342" t="s">
        <v>339</v>
      </c>
      <c r="B94" s="131">
        <v>0</v>
      </c>
      <c r="C94" s="131">
        <v>0</v>
      </c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4"/>
      <c r="Y94" s="134"/>
      <c r="Z94" s="143">
        <f>SUM(B94:Y94)</f>
        <v>0</v>
      </c>
    </row>
    <row r="95" spans="1:208" ht="20.25" customHeight="1">
      <c r="A95" s="342" t="s">
        <v>340</v>
      </c>
      <c r="B95" s="131">
        <v>0</v>
      </c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6"/>
      <c r="Y95" s="136"/>
      <c r="Z95" s="154"/>
    </row>
    <row r="96" spans="1:208" ht="20.25" customHeight="1" thickBot="1">
      <c r="A96" s="347">
        <v>340800</v>
      </c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7"/>
      <c r="Y96" s="137"/>
      <c r="Z96" s="155">
        <f>SUM(B96:Y96)</f>
        <v>0</v>
      </c>
    </row>
    <row r="97" spans="1:26" ht="20.25" customHeight="1">
      <c r="A97" s="352" t="s">
        <v>237</v>
      </c>
      <c r="B97" s="138">
        <f>SUM(B92:B96)</f>
        <v>13437.55</v>
      </c>
      <c r="C97" s="138">
        <f>SUM(C92:C94)</f>
        <v>0</v>
      </c>
      <c r="D97" s="138">
        <f>SUM(D92:D94)</f>
        <v>0</v>
      </c>
      <c r="E97" s="138">
        <f>SUM(E91:E96)</f>
        <v>148.72999999999999</v>
      </c>
      <c r="F97" s="138">
        <f t="shared" ref="F97:V97" si="22">SUM(F92:F94)</f>
        <v>750.56</v>
      </c>
      <c r="G97" s="138">
        <f t="shared" si="22"/>
        <v>0</v>
      </c>
      <c r="H97" s="138">
        <f t="shared" si="22"/>
        <v>0</v>
      </c>
      <c r="I97" s="138">
        <f t="shared" si="22"/>
        <v>0</v>
      </c>
      <c r="J97" s="138">
        <f t="shared" si="22"/>
        <v>0</v>
      </c>
      <c r="K97" s="138">
        <f t="shared" si="22"/>
        <v>0</v>
      </c>
      <c r="L97" s="138">
        <f t="shared" si="22"/>
        <v>0</v>
      </c>
      <c r="M97" s="138">
        <f t="shared" si="22"/>
        <v>0</v>
      </c>
      <c r="N97" s="138">
        <f t="shared" si="22"/>
        <v>0</v>
      </c>
      <c r="O97" s="138">
        <f t="shared" si="22"/>
        <v>0</v>
      </c>
      <c r="P97" s="138">
        <f t="shared" si="22"/>
        <v>0</v>
      </c>
      <c r="Q97" s="138">
        <f t="shared" si="22"/>
        <v>0</v>
      </c>
      <c r="R97" s="138">
        <f t="shared" si="22"/>
        <v>0</v>
      </c>
      <c r="S97" s="138">
        <f t="shared" si="22"/>
        <v>0</v>
      </c>
      <c r="T97" s="138">
        <f t="shared" si="22"/>
        <v>0</v>
      </c>
      <c r="U97" s="138">
        <f t="shared" si="22"/>
        <v>0</v>
      </c>
      <c r="V97" s="138">
        <f t="shared" si="22"/>
        <v>0</v>
      </c>
      <c r="W97" s="138"/>
      <c r="X97" s="138">
        <f>SUM(X92:X96)</f>
        <v>50598.6</v>
      </c>
      <c r="Y97" s="138"/>
      <c r="Z97" s="156">
        <f>SUM(B97:Y97)</f>
        <v>64935.439999999995</v>
      </c>
    </row>
    <row r="98" spans="1:26" ht="20.25" customHeight="1" thickBot="1">
      <c r="A98" s="353" t="s">
        <v>238</v>
      </c>
      <c r="B98" s="137">
        <f t="shared" ref="B98:Z98" si="23">B90+B97</f>
        <v>61092.56</v>
      </c>
      <c r="C98" s="137">
        <f t="shared" si="23"/>
        <v>0</v>
      </c>
      <c r="D98" s="137">
        <f t="shared" si="23"/>
        <v>0</v>
      </c>
      <c r="E98" s="137">
        <f t="shared" si="23"/>
        <v>391.62</v>
      </c>
      <c r="F98" s="137">
        <f t="shared" si="23"/>
        <v>1971.7</v>
      </c>
      <c r="G98" s="137">
        <f t="shared" si="23"/>
        <v>0</v>
      </c>
      <c r="H98" s="137">
        <f t="shared" si="23"/>
        <v>0</v>
      </c>
      <c r="I98" s="137">
        <f t="shared" si="23"/>
        <v>0</v>
      </c>
      <c r="J98" s="137">
        <f t="shared" si="23"/>
        <v>0</v>
      </c>
      <c r="K98" s="137">
        <f t="shared" si="23"/>
        <v>0</v>
      </c>
      <c r="L98" s="137">
        <f t="shared" si="23"/>
        <v>0</v>
      </c>
      <c r="M98" s="137">
        <f t="shared" si="23"/>
        <v>0</v>
      </c>
      <c r="N98" s="137">
        <f t="shared" si="23"/>
        <v>0</v>
      </c>
      <c r="O98" s="137">
        <f t="shared" si="23"/>
        <v>0</v>
      </c>
      <c r="P98" s="137">
        <f t="shared" si="23"/>
        <v>0</v>
      </c>
      <c r="Q98" s="137">
        <f t="shared" si="23"/>
        <v>0</v>
      </c>
      <c r="R98" s="137">
        <f t="shared" si="23"/>
        <v>0</v>
      </c>
      <c r="S98" s="137">
        <f t="shared" si="23"/>
        <v>0</v>
      </c>
      <c r="T98" s="137">
        <f t="shared" si="23"/>
        <v>0</v>
      </c>
      <c r="U98" s="137">
        <f t="shared" si="23"/>
        <v>0</v>
      </c>
      <c r="V98" s="137">
        <f t="shared" si="23"/>
        <v>0</v>
      </c>
      <c r="W98" s="137">
        <f t="shared" si="23"/>
        <v>0</v>
      </c>
      <c r="X98" s="137">
        <f t="shared" si="23"/>
        <v>203993.07</v>
      </c>
      <c r="Y98" s="137">
        <f t="shared" si="23"/>
        <v>0</v>
      </c>
      <c r="Z98" s="144">
        <f t="shared" si="23"/>
        <v>267448.95</v>
      </c>
    </row>
    <row r="99" spans="1:26" ht="20.25" customHeight="1">
      <c r="A99" s="362" t="s">
        <v>55</v>
      </c>
      <c r="B99" s="131">
        <v>17580.099999999999</v>
      </c>
      <c r="C99" s="131">
        <v>0</v>
      </c>
      <c r="D99" s="131">
        <v>0</v>
      </c>
      <c r="E99" s="131">
        <v>31500</v>
      </c>
      <c r="F99" s="131"/>
      <c r="G99" s="131">
        <v>0</v>
      </c>
      <c r="H99" s="131"/>
      <c r="I99" s="131"/>
      <c r="J99" s="131"/>
      <c r="K99" s="131"/>
      <c r="L99" s="131"/>
      <c r="M99" s="131">
        <v>0</v>
      </c>
      <c r="N99" s="131"/>
      <c r="O99" s="131"/>
      <c r="P99" s="131"/>
      <c r="Q99" s="131"/>
      <c r="R99" s="131">
        <v>0</v>
      </c>
      <c r="S99" s="131">
        <v>0</v>
      </c>
      <c r="T99" s="131">
        <v>0</v>
      </c>
      <c r="U99" s="131">
        <v>0</v>
      </c>
      <c r="V99" s="131">
        <v>0</v>
      </c>
      <c r="W99" s="131">
        <v>0</v>
      </c>
      <c r="X99" s="131">
        <v>0</v>
      </c>
      <c r="Y99" s="131">
        <v>0</v>
      </c>
      <c r="Z99" s="153">
        <f t="shared" ref="Z99:Z106" si="24">SUM(B99:Y99)</f>
        <v>49080.1</v>
      </c>
    </row>
    <row r="100" spans="1:26" ht="20.25" customHeight="1">
      <c r="A100" s="355">
        <v>541000</v>
      </c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53">
        <f t="shared" si="24"/>
        <v>0</v>
      </c>
    </row>
    <row r="101" spans="1:26" ht="20.25" customHeight="1">
      <c r="A101" s="343" t="s">
        <v>343</v>
      </c>
      <c r="B101" s="134">
        <v>0</v>
      </c>
      <c r="C101" s="134">
        <v>0</v>
      </c>
      <c r="D101" s="134"/>
      <c r="E101" s="134"/>
      <c r="F101" s="134"/>
      <c r="G101" s="134">
        <v>0</v>
      </c>
      <c r="H101" s="134"/>
      <c r="I101" s="134"/>
      <c r="J101" s="134"/>
      <c r="K101" s="134"/>
      <c r="L101" s="134"/>
      <c r="M101" s="134">
        <v>0</v>
      </c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43">
        <f t="shared" si="24"/>
        <v>0</v>
      </c>
    </row>
    <row r="102" spans="1:26" ht="20.25" customHeight="1">
      <c r="A102" s="345" t="s">
        <v>344</v>
      </c>
      <c r="B102" s="131">
        <v>0</v>
      </c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>
        <v>0</v>
      </c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6"/>
      <c r="Y102" s="131"/>
      <c r="Z102" s="143">
        <f t="shared" si="24"/>
        <v>0</v>
      </c>
    </row>
    <row r="103" spans="1:26" ht="20.25" customHeight="1">
      <c r="A103" s="345" t="s">
        <v>345</v>
      </c>
      <c r="B103" s="131">
        <v>0</v>
      </c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6"/>
      <c r="Y103" s="131"/>
      <c r="Z103" s="143">
        <f t="shared" si="24"/>
        <v>0</v>
      </c>
    </row>
    <row r="104" spans="1:26" ht="20.25" customHeight="1">
      <c r="A104" s="345" t="s">
        <v>346</v>
      </c>
      <c r="B104" s="131">
        <v>0</v>
      </c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>
        <v>0</v>
      </c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6"/>
      <c r="Y104" s="131"/>
      <c r="Z104" s="143">
        <f t="shared" si="24"/>
        <v>0</v>
      </c>
    </row>
    <row r="105" spans="1:26" ht="20.25" customHeight="1">
      <c r="A105" s="345" t="s">
        <v>347</v>
      </c>
      <c r="B105" s="131">
        <v>0</v>
      </c>
      <c r="C105" s="131">
        <v>0</v>
      </c>
      <c r="D105" s="131">
        <v>0</v>
      </c>
      <c r="E105" s="131"/>
      <c r="F105" s="131"/>
      <c r="G105" s="131"/>
      <c r="H105" s="131"/>
      <c r="I105" s="131"/>
      <c r="J105" s="131"/>
      <c r="K105" s="131"/>
      <c r="L105" s="131"/>
      <c r="M105" s="131">
        <v>0</v>
      </c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4"/>
      <c r="Y105" s="134"/>
      <c r="Z105" s="143">
        <f t="shared" si="24"/>
        <v>0</v>
      </c>
    </row>
    <row r="106" spans="1:26" ht="20.25" customHeight="1" thickBot="1">
      <c r="A106" s="346" t="s">
        <v>348</v>
      </c>
      <c r="B106" s="131">
        <v>0</v>
      </c>
      <c r="C106" s="131"/>
      <c r="D106" s="131">
        <v>0</v>
      </c>
      <c r="E106" s="131">
        <v>0</v>
      </c>
      <c r="F106" s="131"/>
      <c r="G106" s="131"/>
      <c r="H106" s="131"/>
      <c r="I106" s="131"/>
      <c r="J106" s="131"/>
      <c r="K106" s="131"/>
      <c r="L106" s="131"/>
      <c r="M106" s="131">
        <v>0</v>
      </c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7"/>
      <c r="Y106" s="137"/>
      <c r="Z106" s="143">
        <f t="shared" si="24"/>
        <v>0</v>
      </c>
    </row>
    <row r="107" spans="1:26" ht="20.25" customHeight="1">
      <c r="A107" s="352" t="s">
        <v>237</v>
      </c>
      <c r="B107" s="138">
        <f t="shared" ref="B107:Z107" si="25">SUM(B100:B106)</f>
        <v>0</v>
      </c>
      <c r="C107" s="138">
        <f t="shared" si="25"/>
        <v>0</v>
      </c>
      <c r="D107" s="138">
        <f t="shared" si="25"/>
        <v>0</v>
      </c>
      <c r="E107" s="138">
        <f t="shared" si="25"/>
        <v>0</v>
      </c>
      <c r="F107" s="138">
        <f t="shared" si="25"/>
        <v>0</v>
      </c>
      <c r="G107" s="138">
        <f t="shared" si="25"/>
        <v>0</v>
      </c>
      <c r="H107" s="138">
        <f t="shared" si="25"/>
        <v>0</v>
      </c>
      <c r="I107" s="138">
        <f t="shared" si="25"/>
        <v>0</v>
      </c>
      <c r="J107" s="138">
        <f t="shared" si="25"/>
        <v>0</v>
      </c>
      <c r="K107" s="138">
        <f t="shared" si="25"/>
        <v>0</v>
      </c>
      <c r="L107" s="138">
        <f t="shared" si="25"/>
        <v>0</v>
      </c>
      <c r="M107" s="138">
        <f t="shared" si="25"/>
        <v>0</v>
      </c>
      <c r="N107" s="138">
        <f t="shared" si="25"/>
        <v>0</v>
      </c>
      <c r="O107" s="138">
        <f t="shared" si="25"/>
        <v>0</v>
      </c>
      <c r="P107" s="138">
        <f t="shared" si="25"/>
        <v>0</v>
      </c>
      <c r="Q107" s="138">
        <f t="shared" si="25"/>
        <v>0</v>
      </c>
      <c r="R107" s="138">
        <f t="shared" si="25"/>
        <v>0</v>
      </c>
      <c r="S107" s="138">
        <f t="shared" si="25"/>
        <v>0</v>
      </c>
      <c r="T107" s="138">
        <f t="shared" si="25"/>
        <v>0</v>
      </c>
      <c r="U107" s="138">
        <f t="shared" si="25"/>
        <v>0</v>
      </c>
      <c r="V107" s="138">
        <f t="shared" si="25"/>
        <v>0</v>
      </c>
      <c r="W107" s="138">
        <f t="shared" si="25"/>
        <v>0</v>
      </c>
      <c r="X107" s="138">
        <f t="shared" si="25"/>
        <v>0</v>
      </c>
      <c r="Y107" s="138">
        <f t="shared" si="25"/>
        <v>0</v>
      </c>
      <c r="Z107" s="140">
        <f t="shared" si="25"/>
        <v>0</v>
      </c>
    </row>
    <row r="108" spans="1:26" ht="20.25" customHeight="1" thickBot="1">
      <c r="A108" s="353" t="s">
        <v>238</v>
      </c>
      <c r="B108" s="137">
        <f t="shared" ref="B108:Z108" si="26">B99+B107</f>
        <v>17580.099999999999</v>
      </c>
      <c r="C108" s="137">
        <f t="shared" si="26"/>
        <v>0</v>
      </c>
      <c r="D108" s="137">
        <f t="shared" si="26"/>
        <v>0</v>
      </c>
      <c r="E108" s="137">
        <f t="shared" si="26"/>
        <v>31500</v>
      </c>
      <c r="F108" s="137">
        <f t="shared" si="26"/>
        <v>0</v>
      </c>
      <c r="G108" s="137">
        <f t="shared" si="26"/>
        <v>0</v>
      </c>
      <c r="H108" s="137">
        <f t="shared" si="26"/>
        <v>0</v>
      </c>
      <c r="I108" s="137">
        <f t="shared" si="26"/>
        <v>0</v>
      </c>
      <c r="J108" s="137">
        <f t="shared" si="26"/>
        <v>0</v>
      </c>
      <c r="K108" s="137">
        <f t="shared" si="26"/>
        <v>0</v>
      </c>
      <c r="L108" s="137">
        <f t="shared" si="26"/>
        <v>0</v>
      </c>
      <c r="M108" s="137">
        <f t="shared" si="26"/>
        <v>0</v>
      </c>
      <c r="N108" s="137">
        <f t="shared" si="26"/>
        <v>0</v>
      </c>
      <c r="O108" s="137">
        <f t="shared" si="26"/>
        <v>0</v>
      </c>
      <c r="P108" s="137">
        <f t="shared" si="26"/>
        <v>0</v>
      </c>
      <c r="Q108" s="137">
        <f t="shared" si="26"/>
        <v>0</v>
      </c>
      <c r="R108" s="137">
        <f t="shared" si="26"/>
        <v>0</v>
      </c>
      <c r="S108" s="137">
        <f t="shared" si="26"/>
        <v>0</v>
      </c>
      <c r="T108" s="137">
        <f t="shared" si="26"/>
        <v>0</v>
      </c>
      <c r="U108" s="137">
        <f t="shared" si="26"/>
        <v>0</v>
      </c>
      <c r="V108" s="137">
        <f t="shared" si="26"/>
        <v>0</v>
      </c>
      <c r="W108" s="137">
        <f t="shared" si="26"/>
        <v>0</v>
      </c>
      <c r="X108" s="137">
        <f t="shared" si="26"/>
        <v>0</v>
      </c>
      <c r="Y108" s="137">
        <f t="shared" si="26"/>
        <v>0</v>
      </c>
      <c r="Z108" s="144">
        <f t="shared" si="26"/>
        <v>49080.1</v>
      </c>
    </row>
    <row r="109" spans="1:26" ht="20.25" customHeight="1" thickBot="1">
      <c r="A109" s="362" t="s">
        <v>55</v>
      </c>
      <c r="B109" s="131"/>
      <c r="C109" s="131"/>
      <c r="D109" s="131"/>
      <c r="E109" s="131"/>
      <c r="F109" s="131">
        <v>0</v>
      </c>
      <c r="G109" s="131"/>
      <c r="H109" s="131"/>
      <c r="I109" s="131"/>
      <c r="J109" s="131"/>
      <c r="K109" s="131"/>
      <c r="L109" s="131"/>
      <c r="M109" s="131">
        <v>0</v>
      </c>
      <c r="N109" s="131"/>
      <c r="O109" s="131"/>
      <c r="P109" s="131"/>
      <c r="Q109" s="131"/>
      <c r="R109" s="131">
        <v>0</v>
      </c>
      <c r="S109" s="131">
        <v>0</v>
      </c>
      <c r="T109" s="131">
        <v>0</v>
      </c>
      <c r="U109" s="131">
        <v>0</v>
      </c>
      <c r="V109" s="131">
        <v>0</v>
      </c>
      <c r="W109" s="131">
        <v>0</v>
      </c>
      <c r="X109" s="147">
        <v>0</v>
      </c>
      <c r="Y109" s="131">
        <v>0</v>
      </c>
      <c r="Z109" s="144">
        <f>SUM(B109:Y109)</f>
        <v>0</v>
      </c>
    </row>
    <row r="110" spans="1:26" ht="20.25" customHeight="1">
      <c r="A110" s="355">
        <v>542000</v>
      </c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43">
        <f t="shared" ref="Z110:Z114" si="27">SUM(B110:Y110)</f>
        <v>0</v>
      </c>
    </row>
    <row r="111" spans="1:26" ht="20.25" customHeight="1">
      <c r="A111" s="348">
        <v>420600</v>
      </c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43">
        <f t="shared" si="27"/>
        <v>0</v>
      </c>
    </row>
    <row r="112" spans="1:26" ht="20.25" customHeight="1">
      <c r="A112" s="342" t="s">
        <v>350</v>
      </c>
      <c r="B112" s="134"/>
      <c r="C112" s="134"/>
      <c r="D112" s="134"/>
      <c r="E112" s="134"/>
      <c r="F112" s="134">
        <v>0</v>
      </c>
      <c r="G112" s="134"/>
      <c r="H112" s="134"/>
      <c r="I112" s="134"/>
      <c r="J112" s="134"/>
      <c r="K112" s="134"/>
      <c r="L112" s="134"/>
      <c r="M112" s="134">
        <v>0</v>
      </c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43">
        <f t="shared" si="27"/>
        <v>0</v>
      </c>
    </row>
    <row r="113" spans="1:26" ht="20.25" customHeight="1" thickBot="1">
      <c r="A113" s="349" t="s">
        <v>118</v>
      </c>
      <c r="B113" s="131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>
        <v>84000</v>
      </c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6"/>
      <c r="Y113" s="131"/>
      <c r="Z113" s="143">
        <f t="shared" si="27"/>
        <v>84000</v>
      </c>
    </row>
    <row r="114" spans="1:26" ht="20.25" customHeight="1">
      <c r="A114" s="352" t="s">
        <v>237</v>
      </c>
      <c r="B114" s="138">
        <f t="shared" ref="B114:Y114" si="28">SUM(B111:B113)</f>
        <v>0</v>
      </c>
      <c r="C114" s="138">
        <f t="shared" si="28"/>
        <v>0</v>
      </c>
      <c r="D114" s="138">
        <f t="shared" si="28"/>
        <v>0</v>
      </c>
      <c r="E114" s="138">
        <f t="shared" si="28"/>
        <v>0</v>
      </c>
      <c r="F114" s="138">
        <f t="shared" si="28"/>
        <v>0</v>
      </c>
      <c r="G114" s="138">
        <f t="shared" si="28"/>
        <v>0</v>
      </c>
      <c r="H114" s="138">
        <f t="shared" si="28"/>
        <v>0</v>
      </c>
      <c r="I114" s="138">
        <f t="shared" si="28"/>
        <v>0</v>
      </c>
      <c r="J114" s="138">
        <f t="shared" si="28"/>
        <v>0</v>
      </c>
      <c r="K114" s="138">
        <f t="shared" si="28"/>
        <v>0</v>
      </c>
      <c r="L114" s="138">
        <f t="shared" si="28"/>
        <v>0</v>
      </c>
      <c r="M114" s="138">
        <f t="shared" si="28"/>
        <v>84000</v>
      </c>
      <c r="N114" s="138">
        <f t="shared" si="28"/>
        <v>0</v>
      </c>
      <c r="O114" s="138">
        <f t="shared" si="28"/>
        <v>0</v>
      </c>
      <c r="P114" s="138">
        <f t="shared" si="28"/>
        <v>0</v>
      </c>
      <c r="Q114" s="138">
        <f t="shared" si="28"/>
        <v>0</v>
      </c>
      <c r="R114" s="138">
        <f t="shared" si="28"/>
        <v>0</v>
      </c>
      <c r="S114" s="138">
        <f t="shared" si="28"/>
        <v>0</v>
      </c>
      <c r="T114" s="138">
        <f t="shared" si="28"/>
        <v>0</v>
      </c>
      <c r="U114" s="138">
        <f t="shared" si="28"/>
        <v>0</v>
      </c>
      <c r="V114" s="138">
        <f t="shared" si="28"/>
        <v>0</v>
      </c>
      <c r="W114" s="138">
        <f t="shared" si="28"/>
        <v>0</v>
      </c>
      <c r="X114" s="138">
        <f t="shared" si="28"/>
        <v>0</v>
      </c>
      <c r="Y114" s="138">
        <f t="shared" si="28"/>
        <v>0</v>
      </c>
      <c r="Z114" s="156">
        <f t="shared" si="27"/>
        <v>84000</v>
      </c>
    </row>
    <row r="115" spans="1:26" ht="20.25" customHeight="1" thickBot="1">
      <c r="A115" s="353" t="s">
        <v>238</v>
      </c>
      <c r="B115" s="137">
        <f t="shared" ref="B115:Z115" si="29">B109+B114</f>
        <v>0</v>
      </c>
      <c r="C115" s="137">
        <f t="shared" si="29"/>
        <v>0</v>
      </c>
      <c r="D115" s="137">
        <f t="shared" si="29"/>
        <v>0</v>
      </c>
      <c r="E115" s="137">
        <f t="shared" si="29"/>
        <v>0</v>
      </c>
      <c r="F115" s="137">
        <f t="shared" si="29"/>
        <v>0</v>
      </c>
      <c r="G115" s="137">
        <f t="shared" si="29"/>
        <v>0</v>
      </c>
      <c r="H115" s="137">
        <f t="shared" si="29"/>
        <v>0</v>
      </c>
      <c r="I115" s="137">
        <f t="shared" si="29"/>
        <v>0</v>
      </c>
      <c r="J115" s="137">
        <f t="shared" si="29"/>
        <v>0</v>
      </c>
      <c r="K115" s="137">
        <f t="shared" si="29"/>
        <v>0</v>
      </c>
      <c r="L115" s="137">
        <f t="shared" si="29"/>
        <v>0</v>
      </c>
      <c r="M115" s="137">
        <f t="shared" si="29"/>
        <v>84000</v>
      </c>
      <c r="N115" s="137">
        <f t="shared" si="29"/>
        <v>0</v>
      </c>
      <c r="O115" s="137">
        <f t="shared" si="29"/>
        <v>0</v>
      </c>
      <c r="P115" s="137">
        <f t="shared" si="29"/>
        <v>0</v>
      </c>
      <c r="Q115" s="137">
        <f t="shared" si="29"/>
        <v>0</v>
      </c>
      <c r="R115" s="137">
        <f t="shared" si="29"/>
        <v>0</v>
      </c>
      <c r="S115" s="137">
        <f t="shared" si="29"/>
        <v>0</v>
      </c>
      <c r="T115" s="137">
        <f t="shared" si="29"/>
        <v>0</v>
      </c>
      <c r="U115" s="137">
        <f t="shared" si="29"/>
        <v>0</v>
      </c>
      <c r="V115" s="137">
        <f t="shared" si="29"/>
        <v>0</v>
      </c>
      <c r="W115" s="137">
        <f t="shared" si="29"/>
        <v>0</v>
      </c>
      <c r="X115" s="137">
        <f t="shared" si="29"/>
        <v>0</v>
      </c>
      <c r="Y115" s="137">
        <f t="shared" si="29"/>
        <v>0</v>
      </c>
      <c r="Z115" s="144">
        <f t="shared" si="29"/>
        <v>84000</v>
      </c>
    </row>
    <row r="127" spans="1:26" ht="20.25" customHeight="1">
      <c r="A127" s="521" t="s">
        <v>197</v>
      </c>
      <c r="B127" s="521"/>
      <c r="C127" s="521"/>
      <c r="D127" s="521"/>
      <c r="E127" s="521"/>
      <c r="F127" s="521"/>
      <c r="G127" s="521"/>
      <c r="H127" s="521"/>
      <c r="I127" s="521"/>
      <c r="J127" s="521"/>
      <c r="K127" s="521"/>
      <c r="L127" s="521"/>
      <c r="M127" s="521"/>
      <c r="N127" s="521"/>
      <c r="O127" s="521"/>
      <c r="P127" s="521"/>
      <c r="Q127" s="521"/>
      <c r="R127" s="521"/>
      <c r="S127" s="521"/>
      <c r="T127" s="521"/>
      <c r="U127" s="521"/>
      <c r="V127" s="521"/>
      <c r="W127" s="521"/>
      <c r="X127" s="521"/>
      <c r="Y127" s="521"/>
      <c r="Z127" s="521"/>
    </row>
    <row r="128" spans="1:26" ht="20.25" customHeight="1">
      <c r="A128" s="521" t="s">
        <v>198</v>
      </c>
      <c r="B128" s="521"/>
      <c r="C128" s="521"/>
      <c r="D128" s="521"/>
      <c r="E128" s="521"/>
      <c r="F128" s="521"/>
      <c r="G128" s="521"/>
      <c r="H128" s="521"/>
      <c r="I128" s="521"/>
      <c r="J128" s="521"/>
      <c r="K128" s="521"/>
      <c r="L128" s="521"/>
      <c r="M128" s="521"/>
      <c r="N128" s="521"/>
      <c r="O128" s="521"/>
      <c r="P128" s="521"/>
      <c r="Q128" s="521"/>
      <c r="R128" s="521"/>
      <c r="S128" s="521"/>
      <c r="T128" s="521"/>
      <c r="U128" s="521"/>
      <c r="V128" s="521"/>
      <c r="W128" s="521"/>
      <c r="X128" s="521"/>
      <c r="Y128" s="521"/>
      <c r="Z128" s="521"/>
    </row>
    <row r="129" spans="1:26" ht="20.25" customHeight="1" thickBot="1">
      <c r="A129" s="520" t="str">
        <f>A3</f>
        <v>วันที่  31  มกราคม  2557</v>
      </c>
      <c r="B129" s="520"/>
      <c r="C129" s="520"/>
      <c r="D129" s="520"/>
      <c r="E129" s="520"/>
      <c r="F129" s="520"/>
      <c r="G129" s="520"/>
      <c r="H129" s="520"/>
      <c r="I129" s="520"/>
      <c r="J129" s="520"/>
      <c r="K129" s="520"/>
      <c r="L129" s="520"/>
      <c r="M129" s="520"/>
      <c r="N129" s="520"/>
      <c r="O129" s="520"/>
      <c r="P129" s="520"/>
      <c r="Q129" s="520"/>
      <c r="R129" s="520"/>
      <c r="S129" s="520"/>
      <c r="T129" s="520"/>
      <c r="U129" s="520"/>
      <c r="V129" s="520"/>
      <c r="W129" s="520"/>
      <c r="X129" s="520"/>
      <c r="Y129" s="520"/>
      <c r="Z129" s="520"/>
    </row>
    <row r="130" spans="1:26" ht="20.25" customHeight="1">
      <c r="A130" s="352" t="s">
        <v>199</v>
      </c>
      <c r="B130" s="522" t="s">
        <v>200</v>
      </c>
      <c r="C130" s="522"/>
      <c r="D130" s="522" t="s">
        <v>201</v>
      </c>
      <c r="E130" s="522"/>
      <c r="F130" s="522" t="s">
        <v>202</v>
      </c>
      <c r="G130" s="522"/>
      <c r="H130" s="522"/>
      <c r="I130" s="522" t="s">
        <v>203</v>
      </c>
      <c r="J130" s="522"/>
      <c r="K130" s="522" t="s">
        <v>204</v>
      </c>
      <c r="L130" s="522"/>
      <c r="M130" s="523" t="s">
        <v>205</v>
      </c>
      <c r="N130" s="524"/>
      <c r="O130" s="525"/>
      <c r="P130" s="522" t="s">
        <v>206</v>
      </c>
      <c r="Q130" s="522"/>
      <c r="R130" s="522" t="s">
        <v>207</v>
      </c>
      <c r="S130" s="522"/>
      <c r="T130" s="522"/>
      <c r="U130" s="127" t="s">
        <v>208</v>
      </c>
      <c r="V130" s="522" t="s">
        <v>209</v>
      </c>
      <c r="W130" s="522"/>
      <c r="X130" s="127" t="s">
        <v>210</v>
      </c>
      <c r="Y130" s="127" t="s">
        <v>211</v>
      </c>
      <c r="Z130" s="526" t="s">
        <v>54</v>
      </c>
    </row>
    <row r="131" spans="1:26" ht="20.25" customHeight="1" thickBot="1">
      <c r="A131" s="353" t="s">
        <v>212</v>
      </c>
      <c r="B131" s="129" t="s">
        <v>213</v>
      </c>
      <c r="C131" s="129" t="s">
        <v>214</v>
      </c>
      <c r="D131" s="129" t="s">
        <v>215</v>
      </c>
      <c r="E131" s="129" t="s">
        <v>216</v>
      </c>
      <c r="F131" s="129" t="s">
        <v>217</v>
      </c>
      <c r="G131" s="129" t="s">
        <v>218</v>
      </c>
      <c r="H131" s="129" t="s">
        <v>219</v>
      </c>
      <c r="I131" s="129" t="s">
        <v>220</v>
      </c>
      <c r="J131" s="129" t="s">
        <v>221</v>
      </c>
      <c r="K131" s="129" t="s">
        <v>222</v>
      </c>
      <c r="L131" s="129" t="s">
        <v>223</v>
      </c>
      <c r="M131" s="130" t="s">
        <v>224</v>
      </c>
      <c r="N131" s="129" t="s">
        <v>225</v>
      </c>
      <c r="O131" s="129" t="s">
        <v>226</v>
      </c>
      <c r="P131" s="129" t="s">
        <v>227</v>
      </c>
      <c r="Q131" s="129" t="s">
        <v>228</v>
      </c>
      <c r="R131" s="129" t="s">
        <v>229</v>
      </c>
      <c r="S131" s="129" t="s">
        <v>230</v>
      </c>
      <c r="T131" s="129" t="s">
        <v>231</v>
      </c>
      <c r="U131" s="129" t="s">
        <v>232</v>
      </c>
      <c r="V131" s="129" t="s">
        <v>233</v>
      </c>
      <c r="W131" s="129" t="s">
        <v>234</v>
      </c>
      <c r="X131" s="129" t="s">
        <v>235</v>
      </c>
      <c r="Y131" s="129" t="s">
        <v>236</v>
      </c>
      <c r="Z131" s="527"/>
    </row>
    <row r="132" spans="1:26" ht="20.25" customHeight="1">
      <c r="A132" s="358" t="s">
        <v>239</v>
      </c>
      <c r="B132" s="138"/>
      <c r="C132" s="138">
        <v>0</v>
      </c>
      <c r="D132" s="138">
        <v>0</v>
      </c>
      <c r="E132" s="138">
        <v>0</v>
      </c>
      <c r="F132" s="138">
        <v>0</v>
      </c>
      <c r="G132" s="138"/>
      <c r="H132" s="138">
        <v>0</v>
      </c>
      <c r="I132" s="138">
        <v>0</v>
      </c>
      <c r="J132" s="138">
        <v>0</v>
      </c>
      <c r="K132" s="138">
        <v>0</v>
      </c>
      <c r="L132" s="138">
        <v>0</v>
      </c>
      <c r="M132" s="138">
        <v>0</v>
      </c>
      <c r="N132" s="138">
        <v>0</v>
      </c>
      <c r="O132" s="138">
        <v>0</v>
      </c>
      <c r="P132" s="138">
        <v>0</v>
      </c>
      <c r="Q132" s="138">
        <v>0</v>
      </c>
      <c r="R132" s="138">
        <v>0</v>
      </c>
      <c r="S132" s="138">
        <v>0</v>
      </c>
      <c r="T132" s="138">
        <v>0</v>
      </c>
      <c r="U132" s="138">
        <v>0</v>
      </c>
      <c r="V132" s="138">
        <v>0</v>
      </c>
      <c r="W132" s="138">
        <v>0</v>
      </c>
      <c r="X132" s="138">
        <v>0</v>
      </c>
      <c r="Y132" s="138">
        <v>0</v>
      </c>
      <c r="Z132" s="133">
        <f>SUM(B132:Y132)</f>
        <v>0</v>
      </c>
    </row>
    <row r="133" spans="1:26" ht="20.25" customHeight="1">
      <c r="A133" s="359">
        <v>551000</v>
      </c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43">
        <f>SUM(B133:Y133)</f>
        <v>0</v>
      </c>
    </row>
    <row r="134" spans="1:26" ht="20.25" customHeight="1">
      <c r="A134" s="348">
        <v>510100</v>
      </c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43">
        <f>SUM(B134:Y134)</f>
        <v>0</v>
      </c>
    </row>
    <row r="135" spans="1:26" ht="20.25" customHeight="1">
      <c r="A135" s="348">
        <v>510200</v>
      </c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43">
        <f>SUM(B135:Y135)</f>
        <v>0</v>
      </c>
    </row>
    <row r="136" spans="1:26" ht="20.25" customHeight="1">
      <c r="A136" s="360"/>
      <c r="B136" s="136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53"/>
    </row>
    <row r="137" spans="1:26" ht="20.25" customHeight="1" thickBot="1">
      <c r="A137" s="353"/>
      <c r="B137" s="137"/>
      <c r="C137" s="137"/>
      <c r="D137" s="137"/>
      <c r="E137" s="137"/>
      <c r="F137" s="137"/>
      <c r="G137" s="137"/>
      <c r="H137" s="137"/>
      <c r="I137" s="137"/>
      <c r="J137" s="137"/>
      <c r="K137" s="137"/>
      <c r="L137" s="137"/>
      <c r="M137" s="137"/>
      <c r="N137" s="137"/>
      <c r="O137" s="137"/>
      <c r="P137" s="137"/>
      <c r="Q137" s="137"/>
      <c r="R137" s="137"/>
      <c r="S137" s="137"/>
      <c r="T137" s="137"/>
      <c r="U137" s="137"/>
      <c r="V137" s="137"/>
      <c r="W137" s="137"/>
      <c r="X137" s="137"/>
      <c r="Y137" s="137"/>
      <c r="Z137" s="144">
        <f>SUM(B137:Y137)</f>
        <v>0</v>
      </c>
    </row>
    <row r="138" spans="1:26" ht="20.25" customHeight="1">
      <c r="A138" s="352" t="s">
        <v>237</v>
      </c>
      <c r="B138" s="160">
        <f>SUM(B133:B137)</f>
        <v>0</v>
      </c>
      <c r="C138" s="160">
        <f t="shared" ref="C138:I138" si="30">SUM(C137)</f>
        <v>0</v>
      </c>
      <c r="D138" s="160">
        <f t="shared" si="30"/>
        <v>0</v>
      </c>
      <c r="E138" s="160">
        <f t="shared" si="30"/>
        <v>0</v>
      </c>
      <c r="F138" s="160">
        <f t="shared" si="30"/>
        <v>0</v>
      </c>
      <c r="G138" s="160">
        <f t="shared" si="30"/>
        <v>0</v>
      </c>
      <c r="H138" s="160">
        <f t="shared" si="30"/>
        <v>0</v>
      </c>
      <c r="I138" s="160">
        <f t="shared" si="30"/>
        <v>0</v>
      </c>
      <c r="J138" s="160">
        <f>SUM(J134:J137)</f>
        <v>0</v>
      </c>
      <c r="K138" s="160">
        <f>SUM(K137)</f>
        <v>0</v>
      </c>
      <c r="L138" s="160">
        <f>SUM(L137)</f>
        <v>0</v>
      </c>
      <c r="M138" s="160">
        <f>SUM(M137)</f>
        <v>0</v>
      </c>
      <c r="N138" s="160">
        <f>SUM(N133:N137)</f>
        <v>0</v>
      </c>
      <c r="O138" s="160">
        <f t="shared" ref="O138:Y138" si="31">SUM(O137)</f>
        <v>0</v>
      </c>
      <c r="P138" s="160">
        <f t="shared" si="31"/>
        <v>0</v>
      </c>
      <c r="Q138" s="160">
        <f t="shared" si="31"/>
        <v>0</v>
      </c>
      <c r="R138" s="160">
        <f t="shared" si="31"/>
        <v>0</v>
      </c>
      <c r="S138" s="160">
        <f t="shared" si="31"/>
        <v>0</v>
      </c>
      <c r="T138" s="160">
        <f t="shared" si="31"/>
        <v>0</v>
      </c>
      <c r="U138" s="160">
        <f t="shared" si="31"/>
        <v>0</v>
      </c>
      <c r="V138" s="160">
        <f t="shared" si="31"/>
        <v>0</v>
      </c>
      <c r="W138" s="160">
        <f t="shared" si="31"/>
        <v>0</v>
      </c>
      <c r="X138" s="160">
        <f t="shared" si="31"/>
        <v>0</v>
      </c>
      <c r="Y138" s="160">
        <f t="shared" si="31"/>
        <v>0</v>
      </c>
      <c r="Z138" s="140">
        <f>SUM(B138:Y138)</f>
        <v>0</v>
      </c>
    </row>
    <row r="139" spans="1:26" ht="20.25" customHeight="1" thickBot="1">
      <c r="A139" s="353" t="s">
        <v>238</v>
      </c>
      <c r="B139" s="161">
        <f t="shared" ref="B139:Z139" si="32">B132+B138</f>
        <v>0</v>
      </c>
      <c r="C139" s="161">
        <f t="shared" si="32"/>
        <v>0</v>
      </c>
      <c r="D139" s="161">
        <f t="shared" si="32"/>
        <v>0</v>
      </c>
      <c r="E139" s="161">
        <f t="shared" si="32"/>
        <v>0</v>
      </c>
      <c r="F139" s="161">
        <f t="shared" si="32"/>
        <v>0</v>
      </c>
      <c r="G139" s="161">
        <f t="shared" si="32"/>
        <v>0</v>
      </c>
      <c r="H139" s="161">
        <f t="shared" si="32"/>
        <v>0</v>
      </c>
      <c r="I139" s="161">
        <f t="shared" si="32"/>
        <v>0</v>
      </c>
      <c r="J139" s="161">
        <f t="shared" si="32"/>
        <v>0</v>
      </c>
      <c r="K139" s="161">
        <f t="shared" si="32"/>
        <v>0</v>
      </c>
      <c r="L139" s="161">
        <f t="shared" si="32"/>
        <v>0</v>
      </c>
      <c r="M139" s="161">
        <f t="shared" si="32"/>
        <v>0</v>
      </c>
      <c r="N139" s="161">
        <f t="shared" si="32"/>
        <v>0</v>
      </c>
      <c r="O139" s="161">
        <f t="shared" si="32"/>
        <v>0</v>
      </c>
      <c r="P139" s="161">
        <f t="shared" si="32"/>
        <v>0</v>
      </c>
      <c r="Q139" s="161">
        <f t="shared" si="32"/>
        <v>0</v>
      </c>
      <c r="R139" s="161">
        <f t="shared" si="32"/>
        <v>0</v>
      </c>
      <c r="S139" s="161">
        <f t="shared" si="32"/>
        <v>0</v>
      </c>
      <c r="T139" s="161">
        <f t="shared" si="32"/>
        <v>0</v>
      </c>
      <c r="U139" s="161">
        <f t="shared" si="32"/>
        <v>0</v>
      </c>
      <c r="V139" s="161">
        <f t="shared" si="32"/>
        <v>0</v>
      </c>
      <c r="W139" s="161">
        <f t="shared" si="32"/>
        <v>0</v>
      </c>
      <c r="X139" s="161">
        <f t="shared" si="32"/>
        <v>0</v>
      </c>
      <c r="Y139" s="161">
        <f t="shared" si="32"/>
        <v>0</v>
      </c>
      <c r="Z139" s="144">
        <f t="shared" si="32"/>
        <v>0</v>
      </c>
    </row>
    <row r="140" spans="1:26" ht="20.25" customHeight="1">
      <c r="A140" s="358" t="s">
        <v>239</v>
      </c>
      <c r="B140" s="138"/>
      <c r="C140" s="138">
        <v>0</v>
      </c>
      <c r="D140" s="138">
        <v>0</v>
      </c>
      <c r="E140" s="138">
        <v>0</v>
      </c>
      <c r="F140" s="138">
        <v>0</v>
      </c>
      <c r="G140" s="138">
        <v>0</v>
      </c>
      <c r="H140" s="138"/>
      <c r="I140" s="138">
        <v>0</v>
      </c>
      <c r="J140" s="138"/>
      <c r="K140" s="138">
        <v>0</v>
      </c>
      <c r="L140" s="138">
        <v>0</v>
      </c>
      <c r="M140" s="138">
        <v>0</v>
      </c>
      <c r="N140" s="138">
        <v>0</v>
      </c>
      <c r="O140" s="138">
        <v>0</v>
      </c>
      <c r="P140" s="138">
        <v>0</v>
      </c>
      <c r="Q140" s="138">
        <v>0</v>
      </c>
      <c r="R140" s="138">
        <v>0</v>
      </c>
      <c r="S140" s="138">
        <v>0</v>
      </c>
      <c r="T140" s="138">
        <v>0</v>
      </c>
      <c r="U140" s="138">
        <v>0</v>
      </c>
      <c r="V140" s="138">
        <v>0</v>
      </c>
      <c r="W140" s="138">
        <v>0</v>
      </c>
      <c r="X140" s="138">
        <v>0</v>
      </c>
      <c r="Y140" s="138">
        <v>0</v>
      </c>
      <c r="Z140" s="162">
        <f>SUM(B140:Y140)</f>
        <v>0</v>
      </c>
    </row>
    <row r="141" spans="1:26" ht="20.25" customHeight="1">
      <c r="A141" s="359">
        <v>560000</v>
      </c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63"/>
      <c r="Z141" s="143">
        <f>SUM(B141:Y141)</f>
        <v>0</v>
      </c>
    </row>
    <row r="142" spans="1:26" ht="20.25" customHeight="1">
      <c r="A142" s="361">
        <v>610100</v>
      </c>
      <c r="B142" s="136">
        <v>0</v>
      </c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3">
        <f>SUM(B142:Y142)</f>
        <v>0</v>
      </c>
    </row>
    <row r="143" spans="1:26" ht="20.25" customHeight="1">
      <c r="A143" s="164">
        <v>610200</v>
      </c>
      <c r="B143" s="136"/>
      <c r="C143" s="136"/>
      <c r="D143" s="136"/>
      <c r="E143" s="136"/>
      <c r="F143" s="136"/>
      <c r="G143" s="136">
        <v>1316000</v>
      </c>
      <c r="H143" s="136">
        <v>0</v>
      </c>
      <c r="I143" s="136">
        <v>0</v>
      </c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3">
        <f>SUM(B143:Y143)</f>
        <v>1316000</v>
      </c>
    </row>
    <row r="144" spans="1:26" ht="20.25" customHeight="1" thickBot="1">
      <c r="A144" s="164">
        <v>610400</v>
      </c>
      <c r="B144" s="136"/>
      <c r="C144" s="136"/>
      <c r="D144" s="136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3">
        <f>SUM(B144:Y144)</f>
        <v>0</v>
      </c>
    </row>
    <row r="145" spans="1:208" ht="20.25" customHeight="1">
      <c r="A145" s="126" t="s">
        <v>237</v>
      </c>
      <c r="B145" s="138">
        <f t="shared" ref="B145:Z145" si="33">SUM(B141:B144)</f>
        <v>0</v>
      </c>
      <c r="C145" s="138">
        <f t="shared" si="33"/>
        <v>0</v>
      </c>
      <c r="D145" s="138">
        <f t="shared" si="33"/>
        <v>0</v>
      </c>
      <c r="E145" s="138">
        <f t="shared" si="33"/>
        <v>0</v>
      </c>
      <c r="F145" s="138">
        <f t="shared" si="33"/>
        <v>0</v>
      </c>
      <c r="G145" s="138">
        <f t="shared" si="33"/>
        <v>1316000</v>
      </c>
      <c r="H145" s="138">
        <f t="shared" si="33"/>
        <v>0</v>
      </c>
      <c r="I145" s="138">
        <f t="shared" si="33"/>
        <v>0</v>
      </c>
      <c r="J145" s="138">
        <f t="shared" si="33"/>
        <v>0</v>
      </c>
      <c r="K145" s="138">
        <f t="shared" si="33"/>
        <v>0</v>
      </c>
      <c r="L145" s="138">
        <f t="shared" si="33"/>
        <v>0</v>
      </c>
      <c r="M145" s="138">
        <f t="shared" si="33"/>
        <v>0</v>
      </c>
      <c r="N145" s="138">
        <f t="shared" si="33"/>
        <v>0</v>
      </c>
      <c r="O145" s="138">
        <f t="shared" si="33"/>
        <v>0</v>
      </c>
      <c r="P145" s="138">
        <f t="shared" si="33"/>
        <v>0</v>
      </c>
      <c r="Q145" s="138">
        <f t="shared" si="33"/>
        <v>0</v>
      </c>
      <c r="R145" s="138">
        <f t="shared" si="33"/>
        <v>0</v>
      </c>
      <c r="S145" s="138">
        <f t="shared" si="33"/>
        <v>0</v>
      </c>
      <c r="T145" s="138">
        <f t="shared" si="33"/>
        <v>0</v>
      </c>
      <c r="U145" s="138">
        <f t="shared" si="33"/>
        <v>0</v>
      </c>
      <c r="V145" s="138">
        <f t="shared" si="33"/>
        <v>0</v>
      </c>
      <c r="W145" s="138">
        <f t="shared" si="33"/>
        <v>0</v>
      </c>
      <c r="X145" s="138">
        <f t="shared" si="33"/>
        <v>0</v>
      </c>
      <c r="Y145" s="138">
        <f t="shared" si="33"/>
        <v>0</v>
      </c>
      <c r="Z145" s="140">
        <f t="shared" si="33"/>
        <v>1316000</v>
      </c>
    </row>
    <row r="146" spans="1:208" ht="20.25" customHeight="1" thickBot="1">
      <c r="A146" s="128" t="s">
        <v>238</v>
      </c>
      <c r="B146" s="137">
        <f t="shared" ref="B146:Y146" si="34">B140+B145</f>
        <v>0</v>
      </c>
      <c r="C146" s="137">
        <f t="shared" si="34"/>
        <v>0</v>
      </c>
      <c r="D146" s="137">
        <f t="shared" si="34"/>
        <v>0</v>
      </c>
      <c r="E146" s="137">
        <f t="shared" si="34"/>
        <v>0</v>
      </c>
      <c r="F146" s="137">
        <f t="shared" si="34"/>
        <v>0</v>
      </c>
      <c r="G146" s="137">
        <f t="shared" si="34"/>
        <v>1316000</v>
      </c>
      <c r="H146" s="137">
        <f t="shared" si="34"/>
        <v>0</v>
      </c>
      <c r="I146" s="137">
        <f t="shared" si="34"/>
        <v>0</v>
      </c>
      <c r="J146" s="137">
        <f t="shared" si="34"/>
        <v>0</v>
      </c>
      <c r="K146" s="137">
        <f t="shared" si="34"/>
        <v>0</v>
      </c>
      <c r="L146" s="137">
        <f t="shared" si="34"/>
        <v>0</v>
      </c>
      <c r="M146" s="137">
        <f t="shared" si="34"/>
        <v>0</v>
      </c>
      <c r="N146" s="137">
        <f t="shared" si="34"/>
        <v>0</v>
      </c>
      <c r="O146" s="137">
        <f t="shared" si="34"/>
        <v>0</v>
      </c>
      <c r="P146" s="137">
        <f t="shared" si="34"/>
        <v>0</v>
      </c>
      <c r="Q146" s="137">
        <f t="shared" si="34"/>
        <v>0</v>
      </c>
      <c r="R146" s="137">
        <f t="shared" si="34"/>
        <v>0</v>
      </c>
      <c r="S146" s="137">
        <f t="shared" si="34"/>
        <v>0</v>
      </c>
      <c r="T146" s="137">
        <f t="shared" si="34"/>
        <v>0</v>
      </c>
      <c r="U146" s="137">
        <f t="shared" si="34"/>
        <v>0</v>
      </c>
      <c r="V146" s="137">
        <f t="shared" si="34"/>
        <v>0</v>
      </c>
      <c r="W146" s="137">
        <f t="shared" si="34"/>
        <v>0</v>
      </c>
      <c r="X146" s="137">
        <f t="shared" si="34"/>
        <v>0</v>
      </c>
      <c r="Y146" s="137">
        <f t="shared" si="34"/>
        <v>0</v>
      </c>
      <c r="Z146" s="144">
        <f>+Z140+Z145</f>
        <v>1316000</v>
      </c>
    </row>
    <row r="147" spans="1:208" ht="20.25" customHeight="1">
      <c r="A147" s="126" t="s">
        <v>237</v>
      </c>
      <c r="B147" s="160">
        <f>B17+B26+B37+B57+B65+B81+B97+B107+B114+B138+B145</f>
        <v>648037.55000000005</v>
      </c>
      <c r="C147" s="160">
        <f>C17+C26+C37+C57+C65+C81+C97+C107+C114+C138+C145</f>
        <v>156180</v>
      </c>
      <c r="D147" s="160">
        <f>D17+D26+D37+D57+D65+D81+D97+D107+D114+D138+D145</f>
        <v>2000</v>
      </c>
      <c r="E147" s="160">
        <f>E17+E26+E37+E57+E65+E81+E97+E107+E114+E138+E145</f>
        <v>148.72999999999999</v>
      </c>
      <c r="F147" s="160">
        <f>F17+F26+F37+F57+F65+F81+F97+F107+F114+F138+F145</f>
        <v>19950.560000000001</v>
      </c>
      <c r="G147" s="160">
        <f>G17+G26+G37+G57+G65+G81+G97+G107+G114+G138+G145</f>
        <v>1776000</v>
      </c>
      <c r="H147" s="160">
        <f>H17+H26+H37+H57+H65+H81+H97+H107+H114+H138+H145</f>
        <v>0</v>
      </c>
      <c r="I147" s="160">
        <f>I17+I26+I37+I57+I65+I81+I97+I107+I114+I138+I145</f>
        <v>0</v>
      </c>
      <c r="J147" s="160">
        <f>J17+J26+J37+J57+J65+J81+J97+J107+J114+J138+J145</f>
        <v>0</v>
      </c>
      <c r="K147" s="160">
        <f>K17+K26+K37+K57+K65+K81+K97+K107+K114+K138+K145</f>
        <v>0</v>
      </c>
      <c r="L147" s="160">
        <f>L17+L26+L37+L57+L65+L81+L97+L107+L114+L138+L145</f>
        <v>0</v>
      </c>
      <c r="M147" s="160">
        <f>M17+M26+M37+M57+M65+M81+M97+M107+M114+M138+M145</f>
        <v>171886</v>
      </c>
      <c r="N147" s="160">
        <f>N17+N26+N37+N57+N65+N81+N97+N107+N114+N138+N145</f>
        <v>0</v>
      </c>
      <c r="O147" s="160">
        <f>O17+O26+O37+O57+O65+O81+O97+O107+O114+O138+O145</f>
        <v>0</v>
      </c>
      <c r="P147" s="160">
        <f>P17+P26+P37+P57+P65+P81+P97+P107+P114+P138+P145</f>
        <v>0</v>
      </c>
      <c r="Q147" s="160">
        <f>Q17+Q26+Q37+Q57+Q65+Q81+Q97+Q107+Q114+Q138+Q145</f>
        <v>0</v>
      </c>
      <c r="R147" s="160">
        <f>R17+R26+R37+R57+R65+R81+R97+R107+R114+R138+R145</f>
        <v>0</v>
      </c>
      <c r="S147" s="160">
        <f>S17+S26+S37+S57+S65+S81+S97+S107+S114+S138+S145</f>
        <v>0</v>
      </c>
      <c r="T147" s="160">
        <f>T17+T26+T37+T57+T65+T81+T97+T107+T114+T138+T145</f>
        <v>75170</v>
      </c>
      <c r="U147" s="160">
        <f>U17+U26+U37+U57+U65+U81+U97+U107+U114+U138+U145</f>
        <v>0</v>
      </c>
      <c r="V147" s="160">
        <f>V17+V26+V37+V57+V65+V81+V97+V107+V114+V138+V145</f>
        <v>0</v>
      </c>
      <c r="W147" s="160">
        <f>W17+W26+W37+W57+W65+W81+W97+W107+W114+W138+W145</f>
        <v>0</v>
      </c>
      <c r="X147" s="160">
        <f>X17+X26+X37+X57+X65+X81+X97+X107+X114+X138+X145</f>
        <v>50598.6</v>
      </c>
      <c r="Y147" s="160">
        <f>Y17+Y26+Y37+Y57+Y65+Y81+Y97+Y107+Y114+Y138+Y145</f>
        <v>19475.7</v>
      </c>
      <c r="Z147" s="140">
        <f>Z17+Z26+Z37+Z57+Z65+Z81+Z97+Z107+Z114+Z138+Z145</f>
        <v>2919447.1399999997</v>
      </c>
    </row>
    <row r="148" spans="1:208" ht="20.25" customHeight="1" thickBot="1">
      <c r="A148" s="128" t="s">
        <v>238</v>
      </c>
      <c r="B148" s="165">
        <f>B18+B27+B38+B58+B66+B82+B98+B108+B115+B139+B146</f>
        <v>1996186.6600000001</v>
      </c>
      <c r="C148" s="165">
        <f>C18+C27+C38+C58+C66+C82+C98+C108+C115+C139+C146</f>
        <v>484707</v>
      </c>
      <c r="D148" s="165">
        <f>D18+D27+D38+D58+D66+D82+D98+D108+D115+D139+D146</f>
        <v>3500</v>
      </c>
      <c r="E148" s="165">
        <f>E18+E27+E38+E58+E66+E82+E98+E108+E115+E139+E146</f>
        <v>31891.62</v>
      </c>
      <c r="F148" s="165">
        <f>F18+F27+F38+F58+F66+F82+F98+F108+F115+F139+F146</f>
        <v>87771.7</v>
      </c>
      <c r="G148" s="165">
        <f>G18+G27+G38+G58+G66+G82+G98+G108+G115+G139+G146</f>
        <v>1776000</v>
      </c>
      <c r="H148" s="165">
        <f>H18+H27+H38+H58+H66+H82+H98+H108+H115+H139+H146</f>
        <v>0</v>
      </c>
      <c r="I148" s="165">
        <f>I18+I27+I38+I58+I66+I82+I98+I108+I115+I139+I146</f>
        <v>0</v>
      </c>
      <c r="J148" s="165">
        <f>J18+J27+J38+J58+J66+J82+J98+J108+J115+J139+J146</f>
        <v>0</v>
      </c>
      <c r="K148" s="165">
        <f>K18+K27+K38+K58+K66+K82+K98+K108+K115+K139+K146</f>
        <v>0</v>
      </c>
      <c r="L148" s="165">
        <f>L18+L27+L38+L58+L66+L82+L98+L108+L115+L139+L146</f>
        <v>0</v>
      </c>
      <c r="M148" s="165">
        <f>M18+M27+M38+M58+M66+M82+M98+M108+M115+M139+M146</f>
        <v>362131</v>
      </c>
      <c r="N148" s="165">
        <f>N18+N27+N38+N58+N66+N82+N98+N108+N115+N139+N146</f>
        <v>0</v>
      </c>
      <c r="O148" s="165">
        <f>O18+O27+O38+O58+O66+O82+O98+O108+O115+O139+O146</f>
        <v>0</v>
      </c>
      <c r="P148" s="165">
        <f>P18+P27+P38+P58+P66+P82+P98+P108+P115+P139+P146</f>
        <v>0</v>
      </c>
      <c r="Q148" s="165">
        <f>Q18+Q27+Q38+Q58+Q66+Q82+Q98+Q108+Q115+Q139+Q146</f>
        <v>0</v>
      </c>
      <c r="R148" s="165">
        <f>R18+R27+R38+R58+R66+R82+R98+R108+R115+R139+R146</f>
        <v>0</v>
      </c>
      <c r="S148" s="165">
        <f>S18+S27+S38+S58+S66+S82+S98+S108+S115+S139+S146</f>
        <v>0</v>
      </c>
      <c r="T148" s="165">
        <f>T18+T27+T38+T58+T66+T82+T98+T108+T115+T139+T146</f>
        <v>101390</v>
      </c>
      <c r="U148" s="165">
        <f>U18+U27+U38+U58+U66+U82+U98+U108+U115+U139+U146</f>
        <v>0</v>
      </c>
      <c r="V148" s="165">
        <f>V18+V27+V38+V58+V66+V82+V98+V108+V115+V139+V146</f>
        <v>0</v>
      </c>
      <c r="W148" s="165">
        <f>W18+W27+W38+W58+W66+W82+W98+W108+W115+W139+W146</f>
        <v>0</v>
      </c>
      <c r="X148" s="165">
        <f>X18+X27+X38+X58+X66+X82+X98+X108+X115+X139+X146</f>
        <v>203993.07</v>
      </c>
      <c r="Y148" s="165">
        <f>Y18+Y27+Y38+Y58+Y66+Y82+Y98+Y108+Y115+Y139+Y146</f>
        <v>256310.7</v>
      </c>
      <c r="Z148" s="166">
        <f>Z18+Z27+Z38+Z58+Z66+Z82+Z98+Z108+Z115+Z139+Z146</f>
        <v>5303881.75</v>
      </c>
    </row>
    <row r="149" spans="1:208" ht="20.25" customHeight="1">
      <c r="H149" s="141"/>
    </row>
    <row r="152" spans="1:208" s="157" customFormat="1" ht="20.25" customHeight="1">
      <c r="B152" s="125"/>
      <c r="C152" s="125"/>
      <c r="D152" s="125"/>
      <c r="E152" s="125"/>
      <c r="F152" s="125"/>
      <c r="G152" s="125"/>
      <c r="H152" s="125"/>
      <c r="I152" s="125"/>
      <c r="J152" s="125"/>
      <c r="K152" s="125"/>
      <c r="L152" s="125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125"/>
      <c r="AA152" s="125"/>
      <c r="AB152" s="125"/>
      <c r="AC152" s="125"/>
      <c r="AD152" s="125"/>
      <c r="AE152" s="125"/>
      <c r="AF152" s="125"/>
      <c r="AG152" s="125"/>
      <c r="AH152" s="125"/>
      <c r="AI152" s="125"/>
      <c r="AJ152" s="125"/>
      <c r="AK152" s="125"/>
      <c r="AL152" s="125"/>
      <c r="AM152" s="125"/>
      <c r="AN152" s="125"/>
      <c r="AO152" s="125"/>
      <c r="AP152" s="125"/>
      <c r="AQ152" s="125"/>
      <c r="AR152" s="125"/>
      <c r="AS152" s="125"/>
      <c r="AT152" s="125"/>
      <c r="AU152" s="125"/>
      <c r="AV152" s="125"/>
      <c r="AW152" s="125"/>
      <c r="AX152" s="125"/>
      <c r="AY152" s="125"/>
      <c r="AZ152" s="125"/>
      <c r="BA152" s="125"/>
      <c r="BB152" s="125"/>
      <c r="BC152" s="125"/>
      <c r="BD152" s="125"/>
      <c r="BE152" s="125"/>
      <c r="BF152" s="125"/>
      <c r="BG152" s="125"/>
      <c r="BH152" s="125"/>
      <c r="BI152" s="125"/>
      <c r="BJ152" s="125"/>
      <c r="BK152" s="125"/>
      <c r="BL152" s="125"/>
      <c r="BM152" s="125"/>
      <c r="BN152" s="125"/>
      <c r="BO152" s="125"/>
      <c r="BP152" s="125"/>
      <c r="BQ152" s="125"/>
      <c r="BR152" s="125"/>
      <c r="BS152" s="125"/>
      <c r="BT152" s="125"/>
      <c r="BU152" s="125"/>
      <c r="BV152" s="125"/>
      <c r="BW152" s="125"/>
      <c r="BX152" s="125"/>
      <c r="BY152" s="125"/>
      <c r="BZ152" s="125"/>
      <c r="CA152" s="125"/>
      <c r="CB152" s="125"/>
      <c r="CC152" s="125"/>
      <c r="CD152" s="125"/>
      <c r="CE152" s="125"/>
      <c r="CF152" s="125"/>
      <c r="CG152" s="125"/>
      <c r="CH152" s="125"/>
      <c r="CI152" s="125"/>
      <c r="CJ152" s="125"/>
      <c r="CK152" s="125"/>
      <c r="CL152" s="125"/>
      <c r="CM152" s="125"/>
      <c r="CN152" s="125"/>
      <c r="CO152" s="125"/>
      <c r="CP152" s="125"/>
      <c r="CQ152" s="125"/>
      <c r="CR152" s="125"/>
      <c r="CS152" s="125"/>
      <c r="CT152" s="125"/>
      <c r="CU152" s="125"/>
      <c r="CV152" s="125"/>
      <c r="CW152" s="125"/>
      <c r="CX152" s="125"/>
      <c r="CY152" s="125"/>
      <c r="CZ152" s="125"/>
      <c r="DA152" s="125"/>
      <c r="DB152" s="125"/>
      <c r="DC152" s="125"/>
      <c r="DD152" s="125"/>
      <c r="DE152" s="125"/>
      <c r="DF152" s="125"/>
      <c r="DG152" s="125"/>
      <c r="DH152" s="125"/>
      <c r="DI152" s="125"/>
      <c r="DJ152" s="125"/>
      <c r="DK152" s="125"/>
      <c r="DL152" s="125"/>
      <c r="DM152" s="125"/>
      <c r="DN152" s="125"/>
      <c r="DO152" s="125"/>
      <c r="DP152" s="125"/>
      <c r="DQ152" s="125"/>
      <c r="DR152" s="125"/>
      <c r="DS152" s="125"/>
      <c r="DT152" s="125"/>
      <c r="DU152" s="125"/>
      <c r="DV152" s="125"/>
      <c r="DW152" s="125"/>
      <c r="DX152" s="125"/>
      <c r="DY152" s="125"/>
      <c r="DZ152" s="125"/>
      <c r="EA152" s="125"/>
      <c r="EB152" s="125"/>
      <c r="EC152" s="125"/>
      <c r="ED152" s="125"/>
      <c r="EE152" s="125"/>
      <c r="EF152" s="125"/>
      <c r="EG152" s="125"/>
      <c r="EH152" s="125"/>
      <c r="EI152" s="125"/>
      <c r="EJ152" s="125"/>
      <c r="EK152" s="125"/>
      <c r="EL152" s="125"/>
      <c r="EM152" s="125"/>
      <c r="EN152" s="125"/>
      <c r="EO152" s="125"/>
      <c r="EP152" s="125"/>
      <c r="EQ152" s="125"/>
      <c r="ER152" s="125"/>
      <c r="ES152" s="125"/>
      <c r="ET152" s="125"/>
      <c r="EU152" s="125"/>
      <c r="EV152" s="125"/>
      <c r="EW152" s="125"/>
      <c r="EX152" s="125"/>
      <c r="EY152" s="125"/>
      <c r="EZ152" s="125"/>
      <c r="FA152" s="125"/>
      <c r="FB152" s="125"/>
      <c r="FC152" s="125"/>
      <c r="FD152" s="125"/>
      <c r="FE152" s="125"/>
      <c r="FF152" s="125"/>
      <c r="FG152" s="125"/>
      <c r="FH152" s="125"/>
      <c r="FI152" s="125"/>
      <c r="FJ152" s="125"/>
      <c r="FK152" s="125"/>
      <c r="FL152" s="125"/>
      <c r="FM152" s="125"/>
      <c r="FN152" s="125"/>
      <c r="FO152" s="125"/>
      <c r="FP152" s="125"/>
      <c r="FQ152" s="125"/>
      <c r="FR152" s="125"/>
      <c r="FS152" s="125"/>
      <c r="FT152" s="125"/>
      <c r="FU152" s="125"/>
      <c r="FV152" s="125"/>
      <c r="FW152" s="125"/>
      <c r="FX152" s="125"/>
      <c r="FY152" s="125"/>
      <c r="FZ152" s="125"/>
      <c r="GA152" s="125"/>
      <c r="GB152" s="125"/>
      <c r="GC152" s="125"/>
      <c r="GD152" s="125"/>
      <c r="GE152" s="125"/>
      <c r="GF152" s="125"/>
      <c r="GG152" s="125"/>
      <c r="GH152" s="125"/>
      <c r="GI152" s="125"/>
      <c r="GJ152" s="125"/>
      <c r="GK152" s="125"/>
      <c r="GL152" s="125"/>
      <c r="GM152" s="125"/>
      <c r="GN152" s="125"/>
      <c r="GO152" s="125"/>
      <c r="GP152" s="125"/>
      <c r="GQ152" s="125"/>
      <c r="GR152" s="125"/>
      <c r="GS152" s="125"/>
      <c r="GT152" s="125"/>
      <c r="GU152" s="125"/>
      <c r="GV152" s="125"/>
      <c r="GW152" s="125"/>
      <c r="GX152" s="125"/>
      <c r="GY152" s="125"/>
      <c r="GZ152" s="125"/>
    </row>
    <row r="153" spans="1:208" s="157" customFormat="1" ht="20.25" customHeight="1">
      <c r="B153" s="125"/>
      <c r="C153" s="125"/>
      <c r="D153" s="125"/>
      <c r="E153" s="125"/>
      <c r="F153" s="125"/>
      <c r="G153" s="125"/>
      <c r="H153" s="125"/>
      <c r="I153" s="125"/>
      <c r="J153" s="125"/>
      <c r="K153" s="125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125"/>
      <c r="AA153" s="125"/>
      <c r="AB153" s="125"/>
      <c r="AC153" s="125"/>
      <c r="AD153" s="125"/>
      <c r="AE153" s="125"/>
      <c r="AF153" s="125"/>
      <c r="AG153" s="125"/>
      <c r="AH153" s="125"/>
      <c r="AI153" s="125"/>
      <c r="AJ153" s="125"/>
      <c r="AK153" s="125"/>
      <c r="AL153" s="125"/>
      <c r="AM153" s="125"/>
      <c r="AN153" s="125"/>
      <c r="AO153" s="125"/>
      <c r="AP153" s="125"/>
      <c r="AQ153" s="125"/>
      <c r="AR153" s="125"/>
      <c r="AS153" s="125"/>
      <c r="AT153" s="125"/>
      <c r="AU153" s="125"/>
      <c r="AV153" s="125"/>
      <c r="AW153" s="125"/>
      <c r="AX153" s="125"/>
      <c r="AY153" s="125"/>
      <c r="AZ153" s="125"/>
      <c r="BA153" s="125"/>
      <c r="BB153" s="125"/>
      <c r="BC153" s="125"/>
      <c r="BD153" s="125"/>
      <c r="BE153" s="125"/>
      <c r="BF153" s="125"/>
      <c r="BG153" s="125"/>
      <c r="BH153" s="125"/>
      <c r="BI153" s="125"/>
      <c r="BJ153" s="125"/>
      <c r="BK153" s="125"/>
      <c r="BL153" s="125"/>
      <c r="BM153" s="125"/>
      <c r="BN153" s="125"/>
      <c r="BO153" s="125"/>
      <c r="BP153" s="125"/>
      <c r="BQ153" s="125"/>
      <c r="BR153" s="125"/>
      <c r="BS153" s="125"/>
      <c r="BT153" s="125"/>
      <c r="BU153" s="125"/>
      <c r="BV153" s="125"/>
      <c r="BW153" s="125"/>
      <c r="BX153" s="125"/>
      <c r="BY153" s="125"/>
      <c r="BZ153" s="125"/>
      <c r="CA153" s="125"/>
      <c r="CB153" s="125"/>
      <c r="CC153" s="125"/>
      <c r="CD153" s="125"/>
      <c r="CE153" s="125"/>
      <c r="CF153" s="125"/>
      <c r="CG153" s="125"/>
      <c r="CH153" s="125"/>
      <c r="CI153" s="125"/>
      <c r="CJ153" s="125"/>
      <c r="CK153" s="125"/>
      <c r="CL153" s="125"/>
      <c r="CM153" s="125"/>
      <c r="CN153" s="125"/>
      <c r="CO153" s="125"/>
      <c r="CP153" s="125"/>
      <c r="CQ153" s="125"/>
      <c r="CR153" s="125"/>
      <c r="CS153" s="125"/>
      <c r="CT153" s="125"/>
      <c r="CU153" s="125"/>
      <c r="CV153" s="125"/>
      <c r="CW153" s="125"/>
      <c r="CX153" s="125"/>
      <c r="CY153" s="125"/>
      <c r="CZ153" s="125"/>
      <c r="DA153" s="125"/>
      <c r="DB153" s="125"/>
      <c r="DC153" s="125"/>
      <c r="DD153" s="125"/>
      <c r="DE153" s="125"/>
      <c r="DF153" s="125"/>
      <c r="DG153" s="125"/>
      <c r="DH153" s="125"/>
      <c r="DI153" s="125"/>
      <c r="DJ153" s="125"/>
      <c r="DK153" s="125"/>
      <c r="DL153" s="125"/>
      <c r="DM153" s="125"/>
      <c r="DN153" s="125"/>
      <c r="DO153" s="125"/>
      <c r="DP153" s="125"/>
      <c r="DQ153" s="125"/>
      <c r="DR153" s="125"/>
      <c r="DS153" s="125"/>
      <c r="DT153" s="125"/>
      <c r="DU153" s="125"/>
      <c r="DV153" s="125"/>
      <c r="DW153" s="125"/>
      <c r="DX153" s="125"/>
      <c r="DY153" s="125"/>
      <c r="DZ153" s="125"/>
      <c r="EA153" s="125"/>
      <c r="EB153" s="125"/>
      <c r="EC153" s="125"/>
      <c r="ED153" s="125"/>
      <c r="EE153" s="125"/>
      <c r="EF153" s="125"/>
      <c r="EG153" s="125"/>
      <c r="EH153" s="125"/>
      <c r="EI153" s="125"/>
      <c r="EJ153" s="125"/>
      <c r="EK153" s="125"/>
      <c r="EL153" s="125"/>
      <c r="EM153" s="125"/>
      <c r="EN153" s="125"/>
      <c r="EO153" s="125"/>
      <c r="EP153" s="125"/>
      <c r="EQ153" s="125"/>
      <c r="ER153" s="125"/>
      <c r="ES153" s="125"/>
      <c r="ET153" s="125"/>
      <c r="EU153" s="125"/>
      <c r="EV153" s="125"/>
      <c r="EW153" s="125"/>
      <c r="EX153" s="125"/>
      <c r="EY153" s="125"/>
      <c r="EZ153" s="125"/>
      <c r="FA153" s="125"/>
      <c r="FB153" s="125"/>
      <c r="FC153" s="125"/>
      <c r="FD153" s="125"/>
      <c r="FE153" s="125"/>
      <c r="FF153" s="125"/>
      <c r="FG153" s="125"/>
      <c r="FH153" s="125"/>
      <c r="FI153" s="125"/>
      <c r="FJ153" s="125"/>
      <c r="FK153" s="125"/>
      <c r="FL153" s="125"/>
      <c r="FM153" s="125"/>
      <c r="FN153" s="125"/>
      <c r="FO153" s="125"/>
      <c r="FP153" s="125"/>
      <c r="FQ153" s="125"/>
      <c r="FR153" s="125"/>
      <c r="FS153" s="125"/>
      <c r="FT153" s="125"/>
      <c r="FU153" s="125"/>
      <c r="FV153" s="125"/>
      <c r="FW153" s="125"/>
      <c r="FX153" s="125"/>
      <c r="FY153" s="125"/>
      <c r="FZ153" s="125"/>
      <c r="GA153" s="125"/>
      <c r="GB153" s="125"/>
      <c r="GC153" s="125"/>
      <c r="GD153" s="125"/>
      <c r="GE153" s="125"/>
      <c r="GF153" s="125"/>
      <c r="GG153" s="125"/>
      <c r="GH153" s="125"/>
      <c r="GI153" s="125"/>
      <c r="GJ153" s="125"/>
      <c r="GK153" s="125"/>
      <c r="GL153" s="125"/>
      <c r="GM153" s="125"/>
      <c r="GN153" s="125"/>
      <c r="GO153" s="125"/>
      <c r="GP153" s="125"/>
      <c r="GQ153" s="125"/>
      <c r="GR153" s="125"/>
      <c r="GS153" s="125"/>
      <c r="GT153" s="125"/>
      <c r="GU153" s="125"/>
      <c r="GV153" s="125"/>
      <c r="GW153" s="125"/>
      <c r="GX153" s="125"/>
      <c r="GY153" s="125"/>
      <c r="GZ153" s="125"/>
    </row>
    <row r="154" spans="1:208" s="157" customFormat="1" ht="20.25" customHeight="1">
      <c r="B154" s="125"/>
      <c r="C154" s="125"/>
      <c r="D154" s="125"/>
      <c r="E154" s="125"/>
      <c r="F154" s="125"/>
      <c r="G154" s="125"/>
      <c r="H154" s="125"/>
      <c r="I154" s="125"/>
      <c r="J154" s="125"/>
      <c r="K154" s="125"/>
      <c r="L154" s="125"/>
      <c r="M154" s="125"/>
      <c r="N154" s="125"/>
      <c r="O154" s="125"/>
      <c r="P154" s="125"/>
      <c r="Q154" s="125"/>
      <c r="R154" s="125"/>
      <c r="S154" s="125"/>
      <c r="T154" s="125"/>
      <c r="U154" s="125"/>
      <c r="V154" s="125"/>
      <c r="W154" s="125"/>
      <c r="X154" s="125"/>
      <c r="Y154" s="125"/>
      <c r="Z154" s="125"/>
      <c r="AA154" s="125"/>
      <c r="AB154" s="125"/>
      <c r="AC154" s="125"/>
      <c r="AD154" s="125"/>
      <c r="AE154" s="125"/>
      <c r="AF154" s="125"/>
      <c r="AG154" s="125"/>
      <c r="AH154" s="125"/>
      <c r="AI154" s="125"/>
      <c r="AJ154" s="125"/>
      <c r="AK154" s="125"/>
      <c r="AL154" s="125"/>
      <c r="AM154" s="125"/>
      <c r="AN154" s="125"/>
      <c r="AO154" s="125"/>
      <c r="AP154" s="125"/>
      <c r="AQ154" s="125"/>
      <c r="AR154" s="125"/>
      <c r="AS154" s="125"/>
      <c r="AT154" s="125"/>
      <c r="AU154" s="125"/>
      <c r="AV154" s="125"/>
      <c r="AW154" s="125"/>
      <c r="AX154" s="125"/>
      <c r="AY154" s="125"/>
      <c r="AZ154" s="125"/>
      <c r="BA154" s="125"/>
      <c r="BB154" s="125"/>
      <c r="BC154" s="125"/>
      <c r="BD154" s="125"/>
      <c r="BE154" s="125"/>
      <c r="BF154" s="125"/>
      <c r="BG154" s="125"/>
      <c r="BH154" s="125"/>
      <c r="BI154" s="125"/>
      <c r="BJ154" s="125"/>
      <c r="BK154" s="125"/>
      <c r="BL154" s="125"/>
      <c r="BM154" s="125"/>
      <c r="BN154" s="125"/>
      <c r="BO154" s="125"/>
      <c r="BP154" s="125"/>
      <c r="BQ154" s="125"/>
      <c r="BR154" s="125"/>
      <c r="BS154" s="125"/>
      <c r="BT154" s="125"/>
      <c r="BU154" s="125"/>
      <c r="BV154" s="125"/>
      <c r="BW154" s="125"/>
      <c r="BX154" s="125"/>
      <c r="BY154" s="125"/>
      <c r="BZ154" s="125"/>
      <c r="CA154" s="125"/>
      <c r="CB154" s="125"/>
      <c r="CC154" s="125"/>
      <c r="CD154" s="125"/>
      <c r="CE154" s="125"/>
      <c r="CF154" s="125"/>
      <c r="CG154" s="125"/>
      <c r="CH154" s="125"/>
      <c r="CI154" s="125"/>
      <c r="CJ154" s="125"/>
      <c r="CK154" s="125"/>
      <c r="CL154" s="125"/>
      <c r="CM154" s="125"/>
      <c r="CN154" s="125"/>
      <c r="CO154" s="125"/>
      <c r="CP154" s="125"/>
      <c r="CQ154" s="125"/>
      <c r="CR154" s="125"/>
      <c r="CS154" s="125"/>
      <c r="CT154" s="125"/>
      <c r="CU154" s="125"/>
      <c r="CV154" s="125"/>
      <c r="CW154" s="125"/>
      <c r="CX154" s="125"/>
      <c r="CY154" s="125"/>
      <c r="CZ154" s="125"/>
      <c r="DA154" s="125"/>
      <c r="DB154" s="125"/>
      <c r="DC154" s="125"/>
      <c r="DD154" s="125"/>
      <c r="DE154" s="125"/>
      <c r="DF154" s="125"/>
      <c r="DG154" s="125"/>
      <c r="DH154" s="125"/>
      <c r="DI154" s="125"/>
      <c r="DJ154" s="125"/>
      <c r="DK154" s="125"/>
      <c r="DL154" s="125"/>
      <c r="DM154" s="125"/>
      <c r="DN154" s="125"/>
      <c r="DO154" s="125"/>
      <c r="DP154" s="125"/>
      <c r="DQ154" s="125"/>
      <c r="DR154" s="125"/>
      <c r="DS154" s="125"/>
      <c r="DT154" s="125"/>
      <c r="DU154" s="125"/>
      <c r="DV154" s="125"/>
      <c r="DW154" s="125"/>
      <c r="DX154" s="125"/>
      <c r="DY154" s="125"/>
      <c r="DZ154" s="125"/>
      <c r="EA154" s="125"/>
      <c r="EB154" s="125"/>
      <c r="EC154" s="125"/>
      <c r="ED154" s="125"/>
      <c r="EE154" s="125"/>
      <c r="EF154" s="125"/>
      <c r="EG154" s="125"/>
      <c r="EH154" s="125"/>
      <c r="EI154" s="125"/>
      <c r="EJ154" s="125"/>
      <c r="EK154" s="125"/>
      <c r="EL154" s="125"/>
      <c r="EM154" s="125"/>
      <c r="EN154" s="125"/>
      <c r="EO154" s="125"/>
      <c r="EP154" s="125"/>
      <c r="EQ154" s="125"/>
      <c r="ER154" s="125"/>
      <c r="ES154" s="125"/>
      <c r="ET154" s="125"/>
      <c r="EU154" s="125"/>
      <c r="EV154" s="125"/>
      <c r="EW154" s="125"/>
      <c r="EX154" s="125"/>
      <c r="EY154" s="125"/>
      <c r="EZ154" s="125"/>
      <c r="FA154" s="125"/>
      <c r="FB154" s="125"/>
      <c r="FC154" s="125"/>
      <c r="FD154" s="125"/>
      <c r="FE154" s="125"/>
      <c r="FF154" s="125"/>
      <c r="FG154" s="125"/>
      <c r="FH154" s="125"/>
      <c r="FI154" s="125"/>
      <c r="FJ154" s="125"/>
      <c r="FK154" s="125"/>
      <c r="FL154" s="125"/>
      <c r="FM154" s="125"/>
      <c r="FN154" s="125"/>
      <c r="FO154" s="125"/>
      <c r="FP154" s="125"/>
      <c r="FQ154" s="125"/>
      <c r="FR154" s="125"/>
      <c r="FS154" s="125"/>
      <c r="FT154" s="125"/>
      <c r="FU154" s="125"/>
      <c r="FV154" s="125"/>
      <c r="FW154" s="125"/>
      <c r="FX154" s="125"/>
      <c r="FY154" s="125"/>
      <c r="FZ154" s="125"/>
      <c r="GA154" s="125"/>
      <c r="GB154" s="125"/>
      <c r="GC154" s="125"/>
      <c r="GD154" s="125"/>
      <c r="GE154" s="125"/>
      <c r="GF154" s="125"/>
      <c r="GG154" s="125"/>
      <c r="GH154" s="125"/>
      <c r="GI154" s="125"/>
      <c r="GJ154" s="125"/>
      <c r="GK154" s="125"/>
      <c r="GL154" s="125"/>
      <c r="GM154" s="125"/>
      <c r="GN154" s="125"/>
      <c r="GO154" s="125"/>
      <c r="GP154" s="125"/>
      <c r="GQ154" s="125"/>
      <c r="GR154" s="125"/>
      <c r="GS154" s="125"/>
      <c r="GT154" s="125"/>
      <c r="GU154" s="125"/>
      <c r="GV154" s="125"/>
      <c r="GW154" s="125"/>
      <c r="GX154" s="125"/>
      <c r="GY154" s="125"/>
      <c r="GZ154" s="125"/>
    </row>
    <row r="155" spans="1:208" s="157" customFormat="1" ht="20.25" customHeight="1"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  <c r="AA155" s="125"/>
      <c r="AB155" s="125"/>
      <c r="AC155" s="125"/>
      <c r="AD155" s="125"/>
      <c r="AE155" s="125"/>
      <c r="AF155" s="125"/>
      <c r="AG155" s="125"/>
      <c r="AH155" s="125"/>
      <c r="AI155" s="125"/>
      <c r="AJ155" s="125"/>
      <c r="AK155" s="125"/>
      <c r="AL155" s="125"/>
      <c r="AM155" s="125"/>
      <c r="AN155" s="125"/>
      <c r="AO155" s="125"/>
      <c r="AP155" s="125"/>
      <c r="AQ155" s="125"/>
      <c r="AR155" s="125"/>
      <c r="AS155" s="125"/>
      <c r="AT155" s="125"/>
      <c r="AU155" s="125"/>
      <c r="AV155" s="125"/>
      <c r="AW155" s="125"/>
      <c r="AX155" s="125"/>
      <c r="AY155" s="125"/>
      <c r="AZ155" s="125"/>
      <c r="BA155" s="125"/>
      <c r="BB155" s="125"/>
      <c r="BC155" s="125"/>
      <c r="BD155" s="125"/>
      <c r="BE155" s="125"/>
      <c r="BF155" s="125"/>
      <c r="BG155" s="125"/>
      <c r="BH155" s="125"/>
      <c r="BI155" s="125"/>
      <c r="BJ155" s="125"/>
      <c r="BK155" s="125"/>
      <c r="BL155" s="125"/>
      <c r="BM155" s="125"/>
      <c r="BN155" s="125"/>
      <c r="BO155" s="125"/>
      <c r="BP155" s="125"/>
      <c r="BQ155" s="125"/>
      <c r="BR155" s="125"/>
      <c r="BS155" s="125"/>
      <c r="BT155" s="125"/>
      <c r="BU155" s="125"/>
      <c r="BV155" s="125"/>
      <c r="BW155" s="125"/>
      <c r="BX155" s="125"/>
      <c r="BY155" s="125"/>
      <c r="BZ155" s="125"/>
      <c r="CA155" s="125"/>
      <c r="CB155" s="125"/>
      <c r="CC155" s="125"/>
      <c r="CD155" s="125"/>
      <c r="CE155" s="125"/>
      <c r="CF155" s="125"/>
      <c r="CG155" s="125"/>
      <c r="CH155" s="125"/>
      <c r="CI155" s="125"/>
      <c r="CJ155" s="125"/>
      <c r="CK155" s="125"/>
      <c r="CL155" s="125"/>
      <c r="CM155" s="125"/>
      <c r="CN155" s="125"/>
      <c r="CO155" s="125"/>
      <c r="CP155" s="125"/>
      <c r="CQ155" s="125"/>
      <c r="CR155" s="125"/>
      <c r="CS155" s="125"/>
      <c r="CT155" s="125"/>
      <c r="CU155" s="125"/>
      <c r="CV155" s="125"/>
      <c r="CW155" s="125"/>
      <c r="CX155" s="125"/>
      <c r="CY155" s="125"/>
      <c r="CZ155" s="125"/>
      <c r="DA155" s="125"/>
      <c r="DB155" s="125"/>
      <c r="DC155" s="125"/>
      <c r="DD155" s="125"/>
      <c r="DE155" s="125"/>
      <c r="DF155" s="125"/>
      <c r="DG155" s="125"/>
      <c r="DH155" s="125"/>
      <c r="DI155" s="125"/>
      <c r="DJ155" s="125"/>
      <c r="DK155" s="125"/>
      <c r="DL155" s="125"/>
      <c r="DM155" s="125"/>
      <c r="DN155" s="125"/>
      <c r="DO155" s="125"/>
      <c r="DP155" s="125"/>
      <c r="DQ155" s="125"/>
      <c r="DR155" s="125"/>
      <c r="DS155" s="125"/>
      <c r="DT155" s="125"/>
      <c r="DU155" s="125"/>
      <c r="DV155" s="125"/>
      <c r="DW155" s="125"/>
      <c r="DX155" s="125"/>
      <c r="DY155" s="125"/>
      <c r="DZ155" s="125"/>
      <c r="EA155" s="125"/>
      <c r="EB155" s="125"/>
      <c r="EC155" s="125"/>
      <c r="ED155" s="125"/>
      <c r="EE155" s="125"/>
      <c r="EF155" s="125"/>
      <c r="EG155" s="125"/>
      <c r="EH155" s="125"/>
      <c r="EI155" s="125"/>
      <c r="EJ155" s="125"/>
      <c r="EK155" s="125"/>
      <c r="EL155" s="125"/>
      <c r="EM155" s="125"/>
      <c r="EN155" s="125"/>
      <c r="EO155" s="125"/>
      <c r="EP155" s="125"/>
      <c r="EQ155" s="125"/>
      <c r="ER155" s="125"/>
      <c r="ES155" s="125"/>
      <c r="ET155" s="125"/>
      <c r="EU155" s="125"/>
      <c r="EV155" s="125"/>
      <c r="EW155" s="125"/>
      <c r="EX155" s="125"/>
      <c r="EY155" s="125"/>
      <c r="EZ155" s="125"/>
      <c r="FA155" s="125"/>
      <c r="FB155" s="125"/>
      <c r="FC155" s="125"/>
      <c r="FD155" s="125"/>
      <c r="FE155" s="125"/>
      <c r="FF155" s="125"/>
      <c r="FG155" s="125"/>
      <c r="FH155" s="125"/>
      <c r="FI155" s="125"/>
      <c r="FJ155" s="125"/>
      <c r="FK155" s="125"/>
      <c r="FL155" s="125"/>
      <c r="FM155" s="125"/>
      <c r="FN155" s="125"/>
      <c r="FO155" s="125"/>
      <c r="FP155" s="125"/>
      <c r="FQ155" s="125"/>
      <c r="FR155" s="125"/>
      <c r="FS155" s="125"/>
      <c r="FT155" s="125"/>
      <c r="FU155" s="125"/>
      <c r="FV155" s="125"/>
      <c r="FW155" s="125"/>
      <c r="FX155" s="125"/>
      <c r="FY155" s="125"/>
      <c r="FZ155" s="125"/>
      <c r="GA155" s="125"/>
      <c r="GB155" s="125"/>
      <c r="GC155" s="125"/>
      <c r="GD155" s="125"/>
      <c r="GE155" s="125"/>
      <c r="GF155" s="125"/>
      <c r="GG155" s="125"/>
      <c r="GH155" s="125"/>
      <c r="GI155" s="125"/>
      <c r="GJ155" s="125"/>
      <c r="GK155" s="125"/>
      <c r="GL155" s="125"/>
      <c r="GM155" s="125"/>
      <c r="GN155" s="125"/>
      <c r="GO155" s="125"/>
      <c r="GP155" s="125"/>
      <c r="GQ155" s="125"/>
      <c r="GR155" s="125"/>
      <c r="GS155" s="125"/>
      <c r="GT155" s="125"/>
      <c r="GU155" s="125"/>
      <c r="GV155" s="125"/>
      <c r="GW155" s="125"/>
      <c r="GX155" s="125"/>
      <c r="GY155" s="125"/>
      <c r="GZ155" s="125"/>
    </row>
    <row r="156" spans="1:208" s="157" customFormat="1" ht="20.25" customHeight="1">
      <c r="B156" s="125"/>
      <c r="C156" s="125"/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5"/>
      <c r="O156" s="125"/>
      <c r="P156" s="125"/>
      <c r="Q156" s="125"/>
      <c r="R156" s="125"/>
      <c r="S156" s="125"/>
      <c r="T156" s="125"/>
      <c r="U156" s="125"/>
      <c r="V156" s="125"/>
      <c r="W156" s="125"/>
      <c r="X156" s="125"/>
      <c r="Y156" s="125"/>
      <c r="Z156" s="125"/>
      <c r="AA156" s="125"/>
      <c r="AB156" s="125"/>
      <c r="AC156" s="125"/>
      <c r="AD156" s="125"/>
      <c r="AE156" s="125"/>
      <c r="AF156" s="125"/>
      <c r="AG156" s="125"/>
      <c r="AH156" s="125"/>
      <c r="AI156" s="125"/>
      <c r="AJ156" s="125"/>
      <c r="AK156" s="125"/>
      <c r="AL156" s="125"/>
      <c r="AM156" s="125"/>
      <c r="AN156" s="125"/>
      <c r="AO156" s="125"/>
      <c r="AP156" s="125"/>
      <c r="AQ156" s="125"/>
      <c r="AR156" s="125"/>
      <c r="AS156" s="125"/>
      <c r="AT156" s="125"/>
      <c r="AU156" s="125"/>
      <c r="AV156" s="125"/>
      <c r="AW156" s="125"/>
      <c r="AX156" s="125"/>
      <c r="AY156" s="125"/>
      <c r="AZ156" s="125"/>
      <c r="BA156" s="125"/>
      <c r="BB156" s="125"/>
      <c r="BC156" s="125"/>
      <c r="BD156" s="125"/>
      <c r="BE156" s="125"/>
      <c r="BF156" s="125"/>
      <c r="BG156" s="125"/>
      <c r="BH156" s="125"/>
      <c r="BI156" s="125"/>
      <c r="BJ156" s="125"/>
      <c r="BK156" s="125"/>
      <c r="BL156" s="125"/>
      <c r="BM156" s="125"/>
      <c r="BN156" s="125"/>
      <c r="BO156" s="125"/>
      <c r="BP156" s="125"/>
      <c r="BQ156" s="125"/>
      <c r="BR156" s="125"/>
      <c r="BS156" s="125"/>
      <c r="BT156" s="125"/>
      <c r="BU156" s="125"/>
      <c r="BV156" s="125"/>
      <c r="BW156" s="125"/>
      <c r="BX156" s="125"/>
      <c r="BY156" s="125"/>
      <c r="BZ156" s="125"/>
      <c r="CA156" s="125"/>
      <c r="CB156" s="125"/>
      <c r="CC156" s="125"/>
      <c r="CD156" s="125"/>
      <c r="CE156" s="125"/>
      <c r="CF156" s="125"/>
      <c r="CG156" s="125"/>
      <c r="CH156" s="125"/>
      <c r="CI156" s="125"/>
      <c r="CJ156" s="125"/>
      <c r="CK156" s="125"/>
      <c r="CL156" s="125"/>
      <c r="CM156" s="125"/>
      <c r="CN156" s="125"/>
      <c r="CO156" s="125"/>
      <c r="CP156" s="125"/>
      <c r="CQ156" s="125"/>
      <c r="CR156" s="125"/>
      <c r="CS156" s="125"/>
      <c r="CT156" s="125"/>
      <c r="CU156" s="125"/>
      <c r="CV156" s="125"/>
      <c r="CW156" s="125"/>
      <c r="CX156" s="125"/>
      <c r="CY156" s="125"/>
      <c r="CZ156" s="125"/>
      <c r="DA156" s="125"/>
      <c r="DB156" s="125"/>
      <c r="DC156" s="125"/>
      <c r="DD156" s="125"/>
      <c r="DE156" s="125"/>
      <c r="DF156" s="125"/>
      <c r="DG156" s="125"/>
      <c r="DH156" s="125"/>
      <c r="DI156" s="125"/>
      <c r="DJ156" s="125"/>
      <c r="DK156" s="125"/>
      <c r="DL156" s="125"/>
      <c r="DM156" s="125"/>
      <c r="DN156" s="125"/>
      <c r="DO156" s="125"/>
      <c r="DP156" s="125"/>
      <c r="DQ156" s="125"/>
      <c r="DR156" s="125"/>
      <c r="DS156" s="125"/>
      <c r="DT156" s="125"/>
      <c r="DU156" s="125"/>
      <c r="DV156" s="125"/>
      <c r="DW156" s="125"/>
      <c r="DX156" s="125"/>
      <c r="DY156" s="125"/>
      <c r="DZ156" s="125"/>
      <c r="EA156" s="125"/>
      <c r="EB156" s="125"/>
      <c r="EC156" s="125"/>
      <c r="ED156" s="125"/>
      <c r="EE156" s="125"/>
      <c r="EF156" s="125"/>
      <c r="EG156" s="125"/>
      <c r="EH156" s="125"/>
      <c r="EI156" s="125"/>
      <c r="EJ156" s="125"/>
      <c r="EK156" s="125"/>
      <c r="EL156" s="125"/>
      <c r="EM156" s="125"/>
      <c r="EN156" s="125"/>
      <c r="EO156" s="125"/>
      <c r="EP156" s="125"/>
      <c r="EQ156" s="125"/>
      <c r="ER156" s="125"/>
      <c r="ES156" s="125"/>
      <c r="ET156" s="125"/>
      <c r="EU156" s="125"/>
      <c r="EV156" s="125"/>
      <c r="EW156" s="125"/>
      <c r="EX156" s="125"/>
      <c r="EY156" s="125"/>
      <c r="EZ156" s="125"/>
      <c r="FA156" s="125"/>
      <c r="FB156" s="125"/>
      <c r="FC156" s="125"/>
      <c r="FD156" s="125"/>
      <c r="FE156" s="125"/>
      <c r="FF156" s="125"/>
      <c r="FG156" s="125"/>
      <c r="FH156" s="125"/>
      <c r="FI156" s="125"/>
      <c r="FJ156" s="125"/>
      <c r="FK156" s="125"/>
      <c r="FL156" s="125"/>
      <c r="FM156" s="125"/>
      <c r="FN156" s="125"/>
      <c r="FO156" s="125"/>
      <c r="FP156" s="125"/>
      <c r="FQ156" s="125"/>
      <c r="FR156" s="125"/>
      <c r="FS156" s="125"/>
      <c r="FT156" s="125"/>
      <c r="FU156" s="125"/>
      <c r="FV156" s="125"/>
      <c r="FW156" s="125"/>
      <c r="FX156" s="125"/>
      <c r="FY156" s="125"/>
      <c r="FZ156" s="125"/>
      <c r="GA156" s="125"/>
      <c r="GB156" s="125"/>
      <c r="GC156" s="125"/>
      <c r="GD156" s="125"/>
      <c r="GE156" s="125"/>
      <c r="GF156" s="125"/>
      <c r="GG156" s="125"/>
      <c r="GH156" s="125"/>
      <c r="GI156" s="125"/>
      <c r="GJ156" s="125"/>
      <c r="GK156" s="125"/>
      <c r="GL156" s="125"/>
      <c r="GM156" s="125"/>
      <c r="GN156" s="125"/>
      <c r="GO156" s="125"/>
      <c r="GP156" s="125"/>
      <c r="GQ156" s="125"/>
      <c r="GR156" s="125"/>
      <c r="GS156" s="125"/>
      <c r="GT156" s="125"/>
      <c r="GU156" s="125"/>
      <c r="GV156" s="125"/>
      <c r="GW156" s="125"/>
      <c r="GX156" s="125"/>
      <c r="GY156" s="125"/>
      <c r="GZ156" s="125"/>
    </row>
    <row r="157" spans="1:208" s="157" customFormat="1" ht="20.25" customHeight="1">
      <c r="B157" s="125"/>
      <c r="C157" s="125"/>
      <c r="D157" s="125"/>
      <c r="E157" s="125"/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125"/>
      <c r="AA157" s="125"/>
      <c r="AB157" s="125"/>
      <c r="AC157" s="125"/>
      <c r="AD157" s="125"/>
      <c r="AE157" s="125"/>
      <c r="AF157" s="125"/>
      <c r="AG157" s="125"/>
      <c r="AH157" s="125"/>
      <c r="AI157" s="125"/>
      <c r="AJ157" s="125"/>
      <c r="AK157" s="125"/>
      <c r="AL157" s="125"/>
      <c r="AM157" s="125"/>
      <c r="AN157" s="125"/>
      <c r="AO157" s="125"/>
      <c r="AP157" s="125"/>
      <c r="AQ157" s="125"/>
      <c r="AR157" s="125"/>
      <c r="AS157" s="125"/>
      <c r="AT157" s="125"/>
      <c r="AU157" s="125"/>
      <c r="AV157" s="125"/>
      <c r="AW157" s="125"/>
      <c r="AX157" s="125"/>
      <c r="AY157" s="125"/>
      <c r="AZ157" s="125"/>
      <c r="BA157" s="125"/>
      <c r="BB157" s="125"/>
      <c r="BC157" s="125"/>
      <c r="BD157" s="125"/>
      <c r="BE157" s="125"/>
      <c r="BF157" s="125"/>
      <c r="BG157" s="125"/>
      <c r="BH157" s="125"/>
      <c r="BI157" s="125"/>
      <c r="BJ157" s="125"/>
      <c r="BK157" s="125"/>
      <c r="BL157" s="125"/>
      <c r="BM157" s="125"/>
      <c r="BN157" s="125"/>
      <c r="BO157" s="125"/>
      <c r="BP157" s="125"/>
      <c r="BQ157" s="125"/>
      <c r="BR157" s="125"/>
      <c r="BS157" s="125"/>
      <c r="BT157" s="125"/>
      <c r="BU157" s="125"/>
      <c r="BV157" s="125"/>
      <c r="BW157" s="125"/>
      <c r="BX157" s="125"/>
      <c r="BY157" s="125"/>
      <c r="BZ157" s="125"/>
      <c r="CA157" s="125"/>
      <c r="CB157" s="125"/>
      <c r="CC157" s="125"/>
      <c r="CD157" s="125"/>
      <c r="CE157" s="125"/>
      <c r="CF157" s="125"/>
      <c r="CG157" s="125"/>
      <c r="CH157" s="125"/>
      <c r="CI157" s="125"/>
      <c r="CJ157" s="125"/>
      <c r="CK157" s="125"/>
      <c r="CL157" s="125"/>
      <c r="CM157" s="125"/>
      <c r="CN157" s="125"/>
      <c r="CO157" s="125"/>
      <c r="CP157" s="125"/>
      <c r="CQ157" s="125"/>
      <c r="CR157" s="125"/>
      <c r="CS157" s="125"/>
      <c r="CT157" s="125"/>
      <c r="CU157" s="125"/>
      <c r="CV157" s="125"/>
      <c r="CW157" s="125"/>
      <c r="CX157" s="125"/>
      <c r="CY157" s="125"/>
      <c r="CZ157" s="125"/>
      <c r="DA157" s="125"/>
      <c r="DB157" s="125"/>
      <c r="DC157" s="125"/>
      <c r="DD157" s="125"/>
      <c r="DE157" s="125"/>
      <c r="DF157" s="125"/>
      <c r="DG157" s="125"/>
      <c r="DH157" s="125"/>
      <c r="DI157" s="125"/>
      <c r="DJ157" s="125"/>
      <c r="DK157" s="125"/>
      <c r="DL157" s="125"/>
      <c r="DM157" s="125"/>
      <c r="DN157" s="125"/>
      <c r="DO157" s="125"/>
      <c r="DP157" s="125"/>
      <c r="DQ157" s="125"/>
      <c r="DR157" s="125"/>
      <c r="DS157" s="125"/>
      <c r="DT157" s="125"/>
      <c r="DU157" s="125"/>
      <c r="DV157" s="125"/>
      <c r="DW157" s="125"/>
      <c r="DX157" s="125"/>
      <c r="DY157" s="125"/>
      <c r="DZ157" s="125"/>
      <c r="EA157" s="125"/>
      <c r="EB157" s="125"/>
      <c r="EC157" s="125"/>
      <c r="ED157" s="125"/>
      <c r="EE157" s="125"/>
      <c r="EF157" s="125"/>
      <c r="EG157" s="125"/>
      <c r="EH157" s="125"/>
      <c r="EI157" s="125"/>
      <c r="EJ157" s="125"/>
      <c r="EK157" s="125"/>
      <c r="EL157" s="125"/>
      <c r="EM157" s="125"/>
      <c r="EN157" s="125"/>
      <c r="EO157" s="125"/>
      <c r="EP157" s="125"/>
      <c r="EQ157" s="125"/>
      <c r="ER157" s="125"/>
      <c r="ES157" s="125"/>
      <c r="ET157" s="125"/>
      <c r="EU157" s="125"/>
      <c r="EV157" s="125"/>
      <c r="EW157" s="125"/>
      <c r="EX157" s="125"/>
      <c r="EY157" s="125"/>
      <c r="EZ157" s="125"/>
      <c r="FA157" s="125"/>
      <c r="FB157" s="125"/>
      <c r="FC157" s="125"/>
      <c r="FD157" s="125"/>
      <c r="FE157" s="125"/>
      <c r="FF157" s="125"/>
      <c r="FG157" s="125"/>
      <c r="FH157" s="125"/>
      <c r="FI157" s="125"/>
      <c r="FJ157" s="125"/>
      <c r="FK157" s="125"/>
      <c r="FL157" s="125"/>
      <c r="FM157" s="125"/>
      <c r="FN157" s="125"/>
      <c r="FO157" s="125"/>
      <c r="FP157" s="125"/>
      <c r="FQ157" s="125"/>
      <c r="FR157" s="125"/>
      <c r="FS157" s="125"/>
      <c r="FT157" s="125"/>
      <c r="FU157" s="125"/>
      <c r="FV157" s="125"/>
      <c r="FW157" s="125"/>
      <c r="FX157" s="125"/>
      <c r="FY157" s="125"/>
      <c r="FZ157" s="125"/>
      <c r="GA157" s="125"/>
      <c r="GB157" s="125"/>
      <c r="GC157" s="125"/>
      <c r="GD157" s="125"/>
      <c r="GE157" s="125"/>
      <c r="GF157" s="125"/>
      <c r="GG157" s="125"/>
      <c r="GH157" s="125"/>
      <c r="GI157" s="125"/>
      <c r="GJ157" s="125"/>
      <c r="GK157" s="125"/>
      <c r="GL157" s="125"/>
      <c r="GM157" s="125"/>
      <c r="GN157" s="125"/>
      <c r="GO157" s="125"/>
      <c r="GP157" s="125"/>
      <c r="GQ157" s="125"/>
      <c r="GR157" s="125"/>
      <c r="GS157" s="125"/>
      <c r="GT157" s="125"/>
      <c r="GU157" s="125"/>
      <c r="GV157" s="125"/>
      <c r="GW157" s="125"/>
      <c r="GX157" s="125"/>
      <c r="GY157" s="125"/>
      <c r="GZ157" s="125"/>
    </row>
    <row r="158" spans="1:208" s="157" customFormat="1" ht="20.25" customHeight="1">
      <c r="B158" s="125"/>
      <c r="C158" s="125"/>
      <c r="D158" s="125"/>
      <c r="E158" s="125"/>
      <c r="F158" s="125"/>
      <c r="G158" s="125"/>
      <c r="H158" s="125"/>
      <c r="I158" s="125"/>
      <c r="J158" s="125"/>
      <c r="K158" s="125"/>
      <c r="L158" s="125"/>
      <c r="M158" s="125"/>
      <c r="N158" s="125"/>
      <c r="O158" s="125"/>
      <c r="P158" s="125"/>
      <c r="Q158" s="125"/>
      <c r="R158" s="125"/>
      <c r="S158" s="125"/>
      <c r="T158" s="125"/>
      <c r="U158" s="125"/>
      <c r="V158" s="125"/>
      <c r="W158" s="125"/>
      <c r="X158" s="125"/>
      <c r="Y158" s="125"/>
      <c r="Z158" s="125"/>
      <c r="AA158" s="125"/>
      <c r="AB158" s="125"/>
      <c r="AC158" s="125"/>
      <c r="AD158" s="125"/>
      <c r="AE158" s="125"/>
      <c r="AF158" s="125"/>
      <c r="AG158" s="125"/>
      <c r="AH158" s="125"/>
      <c r="AI158" s="125"/>
      <c r="AJ158" s="125"/>
      <c r="AK158" s="125"/>
      <c r="AL158" s="125"/>
      <c r="AM158" s="125"/>
      <c r="AN158" s="125"/>
      <c r="AO158" s="125"/>
      <c r="AP158" s="125"/>
      <c r="AQ158" s="125"/>
      <c r="AR158" s="125"/>
      <c r="AS158" s="125"/>
      <c r="AT158" s="125"/>
      <c r="AU158" s="125"/>
      <c r="AV158" s="125"/>
      <c r="AW158" s="125"/>
      <c r="AX158" s="125"/>
      <c r="AY158" s="125"/>
      <c r="AZ158" s="125"/>
      <c r="BA158" s="125"/>
      <c r="BB158" s="125"/>
      <c r="BC158" s="125"/>
      <c r="BD158" s="125"/>
      <c r="BE158" s="125"/>
      <c r="BF158" s="125"/>
      <c r="BG158" s="125"/>
      <c r="BH158" s="125"/>
      <c r="BI158" s="125"/>
      <c r="BJ158" s="125"/>
      <c r="BK158" s="125"/>
      <c r="BL158" s="125"/>
      <c r="BM158" s="125"/>
      <c r="BN158" s="125"/>
      <c r="BO158" s="125"/>
      <c r="BP158" s="125"/>
      <c r="BQ158" s="125"/>
      <c r="BR158" s="125"/>
      <c r="BS158" s="125"/>
      <c r="BT158" s="125"/>
      <c r="BU158" s="125"/>
      <c r="BV158" s="125"/>
      <c r="BW158" s="125"/>
      <c r="BX158" s="125"/>
      <c r="BY158" s="125"/>
      <c r="BZ158" s="125"/>
      <c r="CA158" s="125"/>
      <c r="CB158" s="125"/>
      <c r="CC158" s="125"/>
      <c r="CD158" s="125"/>
      <c r="CE158" s="125"/>
      <c r="CF158" s="125"/>
      <c r="CG158" s="125"/>
      <c r="CH158" s="125"/>
      <c r="CI158" s="125"/>
      <c r="CJ158" s="125"/>
      <c r="CK158" s="125"/>
      <c r="CL158" s="125"/>
      <c r="CM158" s="125"/>
      <c r="CN158" s="125"/>
      <c r="CO158" s="125"/>
      <c r="CP158" s="125"/>
      <c r="CQ158" s="125"/>
      <c r="CR158" s="125"/>
      <c r="CS158" s="125"/>
      <c r="CT158" s="125"/>
      <c r="CU158" s="125"/>
      <c r="CV158" s="125"/>
      <c r="CW158" s="125"/>
      <c r="CX158" s="125"/>
      <c r="CY158" s="125"/>
      <c r="CZ158" s="125"/>
      <c r="DA158" s="125"/>
      <c r="DB158" s="125"/>
      <c r="DC158" s="125"/>
      <c r="DD158" s="125"/>
      <c r="DE158" s="125"/>
      <c r="DF158" s="125"/>
      <c r="DG158" s="125"/>
      <c r="DH158" s="125"/>
      <c r="DI158" s="125"/>
      <c r="DJ158" s="125"/>
      <c r="DK158" s="125"/>
      <c r="DL158" s="125"/>
      <c r="DM158" s="125"/>
      <c r="DN158" s="125"/>
      <c r="DO158" s="125"/>
      <c r="DP158" s="125"/>
      <c r="DQ158" s="125"/>
      <c r="DR158" s="125"/>
      <c r="DS158" s="125"/>
      <c r="DT158" s="125"/>
      <c r="DU158" s="125"/>
      <c r="DV158" s="125"/>
      <c r="DW158" s="125"/>
      <c r="DX158" s="125"/>
      <c r="DY158" s="125"/>
      <c r="DZ158" s="125"/>
      <c r="EA158" s="125"/>
      <c r="EB158" s="125"/>
      <c r="EC158" s="125"/>
      <c r="ED158" s="125"/>
      <c r="EE158" s="125"/>
      <c r="EF158" s="125"/>
      <c r="EG158" s="125"/>
      <c r="EH158" s="125"/>
      <c r="EI158" s="125"/>
      <c r="EJ158" s="125"/>
      <c r="EK158" s="125"/>
      <c r="EL158" s="125"/>
      <c r="EM158" s="125"/>
      <c r="EN158" s="125"/>
      <c r="EO158" s="125"/>
      <c r="EP158" s="125"/>
      <c r="EQ158" s="125"/>
      <c r="ER158" s="125"/>
      <c r="ES158" s="125"/>
      <c r="ET158" s="125"/>
      <c r="EU158" s="125"/>
      <c r="EV158" s="125"/>
      <c r="EW158" s="125"/>
      <c r="EX158" s="125"/>
      <c r="EY158" s="125"/>
      <c r="EZ158" s="125"/>
      <c r="FA158" s="125"/>
      <c r="FB158" s="125"/>
      <c r="FC158" s="125"/>
      <c r="FD158" s="125"/>
      <c r="FE158" s="125"/>
      <c r="FF158" s="125"/>
      <c r="FG158" s="125"/>
      <c r="FH158" s="125"/>
      <c r="FI158" s="125"/>
      <c r="FJ158" s="125"/>
      <c r="FK158" s="125"/>
      <c r="FL158" s="125"/>
      <c r="FM158" s="125"/>
      <c r="FN158" s="125"/>
      <c r="FO158" s="125"/>
      <c r="FP158" s="125"/>
      <c r="FQ158" s="125"/>
      <c r="FR158" s="125"/>
      <c r="FS158" s="125"/>
      <c r="FT158" s="125"/>
      <c r="FU158" s="125"/>
      <c r="FV158" s="125"/>
      <c r="FW158" s="125"/>
      <c r="FX158" s="125"/>
      <c r="FY158" s="125"/>
      <c r="FZ158" s="125"/>
      <c r="GA158" s="125"/>
      <c r="GB158" s="125"/>
      <c r="GC158" s="125"/>
      <c r="GD158" s="125"/>
      <c r="GE158" s="125"/>
      <c r="GF158" s="125"/>
      <c r="GG158" s="125"/>
      <c r="GH158" s="125"/>
      <c r="GI158" s="125"/>
      <c r="GJ158" s="125"/>
      <c r="GK158" s="125"/>
      <c r="GL158" s="125"/>
      <c r="GM158" s="125"/>
      <c r="GN158" s="125"/>
      <c r="GO158" s="125"/>
      <c r="GP158" s="125"/>
      <c r="GQ158" s="125"/>
      <c r="GR158" s="125"/>
      <c r="GS158" s="125"/>
      <c r="GT158" s="125"/>
      <c r="GU158" s="125"/>
      <c r="GV158" s="125"/>
      <c r="GW158" s="125"/>
      <c r="GX158" s="125"/>
      <c r="GY158" s="125"/>
      <c r="GZ158" s="125"/>
    </row>
    <row r="159" spans="1:208" s="157" customFormat="1" ht="20.25" customHeight="1">
      <c r="B159" s="125"/>
      <c r="C159" s="125"/>
      <c r="D159" s="125"/>
      <c r="E159" s="125"/>
      <c r="F159" s="125"/>
      <c r="G159" s="125"/>
      <c r="H159" s="125"/>
      <c r="I159" s="125"/>
      <c r="J159" s="125"/>
      <c r="K159" s="125"/>
      <c r="L159" s="125"/>
      <c r="M159" s="125"/>
      <c r="N159" s="125"/>
      <c r="O159" s="125"/>
      <c r="P159" s="125"/>
      <c r="Q159" s="125"/>
      <c r="R159" s="125"/>
      <c r="S159" s="125"/>
      <c r="T159" s="125"/>
      <c r="U159" s="125"/>
      <c r="V159" s="125"/>
      <c r="W159" s="125"/>
      <c r="X159" s="125"/>
      <c r="Y159" s="125"/>
      <c r="Z159" s="125"/>
      <c r="AA159" s="125"/>
      <c r="AB159" s="125"/>
      <c r="AC159" s="125"/>
      <c r="AD159" s="125"/>
      <c r="AE159" s="125"/>
      <c r="AF159" s="125"/>
      <c r="AG159" s="125"/>
      <c r="AH159" s="125"/>
      <c r="AI159" s="125"/>
      <c r="AJ159" s="125"/>
      <c r="AK159" s="125"/>
      <c r="AL159" s="125"/>
      <c r="AM159" s="125"/>
      <c r="AN159" s="125"/>
      <c r="AO159" s="125"/>
      <c r="AP159" s="125"/>
      <c r="AQ159" s="125"/>
      <c r="AR159" s="125"/>
      <c r="AS159" s="125"/>
      <c r="AT159" s="125"/>
      <c r="AU159" s="125"/>
      <c r="AV159" s="125"/>
      <c r="AW159" s="125"/>
      <c r="AX159" s="125"/>
      <c r="AY159" s="125"/>
      <c r="AZ159" s="125"/>
      <c r="BA159" s="125"/>
      <c r="BB159" s="125"/>
      <c r="BC159" s="125"/>
      <c r="BD159" s="125"/>
      <c r="BE159" s="125"/>
      <c r="BF159" s="125"/>
      <c r="BG159" s="125"/>
      <c r="BH159" s="125"/>
      <c r="BI159" s="125"/>
      <c r="BJ159" s="125"/>
      <c r="BK159" s="125"/>
      <c r="BL159" s="125"/>
      <c r="BM159" s="125"/>
      <c r="BN159" s="125"/>
      <c r="BO159" s="125"/>
      <c r="BP159" s="125"/>
      <c r="BQ159" s="125"/>
      <c r="BR159" s="125"/>
      <c r="BS159" s="125"/>
      <c r="BT159" s="125"/>
      <c r="BU159" s="125"/>
      <c r="BV159" s="125"/>
      <c r="BW159" s="125"/>
      <c r="BX159" s="125"/>
      <c r="BY159" s="125"/>
      <c r="BZ159" s="125"/>
      <c r="CA159" s="125"/>
      <c r="CB159" s="125"/>
      <c r="CC159" s="125"/>
      <c r="CD159" s="125"/>
      <c r="CE159" s="125"/>
      <c r="CF159" s="125"/>
      <c r="CG159" s="125"/>
      <c r="CH159" s="125"/>
      <c r="CI159" s="125"/>
      <c r="CJ159" s="125"/>
      <c r="CK159" s="125"/>
      <c r="CL159" s="125"/>
      <c r="CM159" s="125"/>
      <c r="CN159" s="125"/>
      <c r="CO159" s="125"/>
      <c r="CP159" s="125"/>
      <c r="CQ159" s="125"/>
      <c r="CR159" s="125"/>
      <c r="CS159" s="125"/>
      <c r="CT159" s="125"/>
      <c r="CU159" s="125"/>
      <c r="CV159" s="125"/>
      <c r="CW159" s="125"/>
      <c r="CX159" s="125"/>
      <c r="CY159" s="125"/>
      <c r="CZ159" s="125"/>
      <c r="DA159" s="125"/>
      <c r="DB159" s="125"/>
      <c r="DC159" s="125"/>
      <c r="DD159" s="125"/>
      <c r="DE159" s="125"/>
      <c r="DF159" s="125"/>
      <c r="DG159" s="125"/>
      <c r="DH159" s="125"/>
      <c r="DI159" s="125"/>
      <c r="DJ159" s="125"/>
      <c r="DK159" s="125"/>
      <c r="DL159" s="125"/>
      <c r="DM159" s="125"/>
      <c r="DN159" s="125"/>
      <c r="DO159" s="125"/>
      <c r="DP159" s="125"/>
      <c r="DQ159" s="125"/>
      <c r="DR159" s="125"/>
      <c r="DS159" s="125"/>
      <c r="DT159" s="125"/>
      <c r="DU159" s="125"/>
      <c r="DV159" s="125"/>
      <c r="DW159" s="125"/>
      <c r="DX159" s="125"/>
      <c r="DY159" s="125"/>
      <c r="DZ159" s="125"/>
      <c r="EA159" s="125"/>
      <c r="EB159" s="125"/>
      <c r="EC159" s="125"/>
      <c r="ED159" s="125"/>
      <c r="EE159" s="125"/>
      <c r="EF159" s="125"/>
      <c r="EG159" s="125"/>
      <c r="EH159" s="125"/>
      <c r="EI159" s="125"/>
      <c r="EJ159" s="125"/>
      <c r="EK159" s="125"/>
      <c r="EL159" s="125"/>
      <c r="EM159" s="125"/>
      <c r="EN159" s="125"/>
      <c r="EO159" s="125"/>
      <c r="EP159" s="125"/>
      <c r="EQ159" s="125"/>
      <c r="ER159" s="125"/>
      <c r="ES159" s="125"/>
      <c r="ET159" s="125"/>
      <c r="EU159" s="125"/>
      <c r="EV159" s="125"/>
      <c r="EW159" s="125"/>
      <c r="EX159" s="125"/>
      <c r="EY159" s="125"/>
      <c r="EZ159" s="125"/>
      <c r="FA159" s="125"/>
      <c r="FB159" s="125"/>
      <c r="FC159" s="125"/>
      <c r="FD159" s="125"/>
      <c r="FE159" s="125"/>
      <c r="FF159" s="125"/>
      <c r="FG159" s="125"/>
      <c r="FH159" s="125"/>
      <c r="FI159" s="125"/>
      <c r="FJ159" s="125"/>
      <c r="FK159" s="125"/>
      <c r="FL159" s="125"/>
      <c r="FM159" s="125"/>
      <c r="FN159" s="125"/>
      <c r="FO159" s="125"/>
      <c r="FP159" s="125"/>
      <c r="FQ159" s="125"/>
      <c r="FR159" s="125"/>
      <c r="FS159" s="125"/>
      <c r="FT159" s="125"/>
      <c r="FU159" s="125"/>
      <c r="FV159" s="125"/>
      <c r="FW159" s="125"/>
      <c r="FX159" s="125"/>
      <c r="FY159" s="125"/>
      <c r="FZ159" s="125"/>
      <c r="GA159" s="125"/>
      <c r="GB159" s="125"/>
      <c r="GC159" s="125"/>
      <c r="GD159" s="125"/>
      <c r="GE159" s="125"/>
      <c r="GF159" s="125"/>
      <c r="GG159" s="125"/>
      <c r="GH159" s="125"/>
      <c r="GI159" s="125"/>
      <c r="GJ159" s="125"/>
      <c r="GK159" s="125"/>
      <c r="GL159" s="125"/>
      <c r="GM159" s="125"/>
      <c r="GN159" s="125"/>
      <c r="GO159" s="125"/>
      <c r="GP159" s="125"/>
      <c r="GQ159" s="125"/>
      <c r="GR159" s="125"/>
      <c r="GS159" s="125"/>
      <c r="GT159" s="125"/>
      <c r="GU159" s="125"/>
      <c r="GV159" s="125"/>
      <c r="GW159" s="125"/>
      <c r="GX159" s="125"/>
      <c r="GY159" s="125"/>
      <c r="GZ159" s="125"/>
    </row>
    <row r="160" spans="1:208" s="157" customFormat="1" ht="20.25" customHeight="1">
      <c r="B160" s="125"/>
      <c r="C160" s="125"/>
      <c r="D160" s="125"/>
      <c r="E160" s="125"/>
      <c r="F160" s="125"/>
      <c r="G160" s="125"/>
      <c r="H160" s="125"/>
      <c r="I160" s="125"/>
      <c r="J160" s="125"/>
      <c r="K160" s="125"/>
      <c r="L160" s="125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  <c r="Y160" s="125"/>
      <c r="Z160" s="125"/>
      <c r="AA160" s="125"/>
      <c r="AB160" s="125"/>
      <c r="AC160" s="125"/>
      <c r="AD160" s="125"/>
      <c r="AE160" s="125"/>
      <c r="AF160" s="125"/>
      <c r="AG160" s="125"/>
      <c r="AH160" s="125"/>
      <c r="AI160" s="125"/>
      <c r="AJ160" s="125"/>
      <c r="AK160" s="125"/>
      <c r="AL160" s="125"/>
      <c r="AM160" s="125"/>
      <c r="AN160" s="125"/>
      <c r="AO160" s="125"/>
      <c r="AP160" s="125"/>
      <c r="AQ160" s="125"/>
      <c r="AR160" s="125"/>
      <c r="AS160" s="125"/>
      <c r="AT160" s="125"/>
      <c r="AU160" s="125"/>
      <c r="AV160" s="125"/>
      <c r="AW160" s="125"/>
      <c r="AX160" s="125"/>
      <c r="AY160" s="125"/>
      <c r="AZ160" s="125"/>
      <c r="BA160" s="125"/>
      <c r="BB160" s="125"/>
      <c r="BC160" s="125"/>
      <c r="BD160" s="125"/>
      <c r="BE160" s="125"/>
      <c r="BF160" s="125"/>
      <c r="BG160" s="125"/>
      <c r="BH160" s="125"/>
      <c r="BI160" s="125"/>
      <c r="BJ160" s="125"/>
      <c r="BK160" s="125"/>
      <c r="BL160" s="125"/>
      <c r="BM160" s="125"/>
      <c r="BN160" s="125"/>
      <c r="BO160" s="125"/>
      <c r="BP160" s="125"/>
      <c r="BQ160" s="125"/>
      <c r="BR160" s="125"/>
      <c r="BS160" s="125"/>
      <c r="BT160" s="125"/>
      <c r="BU160" s="125"/>
      <c r="BV160" s="125"/>
      <c r="BW160" s="125"/>
      <c r="BX160" s="125"/>
      <c r="BY160" s="125"/>
      <c r="BZ160" s="125"/>
      <c r="CA160" s="125"/>
      <c r="CB160" s="125"/>
      <c r="CC160" s="125"/>
      <c r="CD160" s="125"/>
      <c r="CE160" s="125"/>
      <c r="CF160" s="125"/>
      <c r="CG160" s="125"/>
      <c r="CH160" s="125"/>
      <c r="CI160" s="125"/>
      <c r="CJ160" s="125"/>
      <c r="CK160" s="125"/>
      <c r="CL160" s="125"/>
      <c r="CM160" s="125"/>
      <c r="CN160" s="125"/>
      <c r="CO160" s="125"/>
      <c r="CP160" s="125"/>
      <c r="CQ160" s="125"/>
      <c r="CR160" s="125"/>
      <c r="CS160" s="125"/>
      <c r="CT160" s="125"/>
      <c r="CU160" s="125"/>
      <c r="CV160" s="125"/>
      <c r="CW160" s="125"/>
      <c r="CX160" s="125"/>
      <c r="CY160" s="125"/>
      <c r="CZ160" s="125"/>
      <c r="DA160" s="125"/>
      <c r="DB160" s="125"/>
      <c r="DC160" s="125"/>
      <c r="DD160" s="125"/>
      <c r="DE160" s="125"/>
      <c r="DF160" s="125"/>
      <c r="DG160" s="125"/>
      <c r="DH160" s="125"/>
      <c r="DI160" s="125"/>
      <c r="DJ160" s="125"/>
      <c r="DK160" s="125"/>
      <c r="DL160" s="125"/>
      <c r="DM160" s="125"/>
      <c r="DN160" s="125"/>
      <c r="DO160" s="125"/>
      <c r="DP160" s="125"/>
      <c r="DQ160" s="125"/>
      <c r="DR160" s="125"/>
      <c r="DS160" s="125"/>
      <c r="DT160" s="125"/>
      <c r="DU160" s="125"/>
      <c r="DV160" s="125"/>
      <c r="DW160" s="125"/>
      <c r="DX160" s="125"/>
      <c r="DY160" s="125"/>
      <c r="DZ160" s="125"/>
      <c r="EA160" s="125"/>
      <c r="EB160" s="125"/>
      <c r="EC160" s="125"/>
      <c r="ED160" s="125"/>
      <c r="EE160" s="125"/>
      <c r="EF160" s="125"/>
      <c r="EG160" s="125"/>
      <c r="EH160" s="125"/>
      <c r="EI160" s="125"/>
      <c r="EJ160" s="125"/>
      <c r="EK160" s="125"/>
      <c r="EL160" s="125"/>
      <c r="EM160" s="125"/>
      <c r="EN160" s="125"/>
      <c r="EO160" s="125"/>
      <c r="EP160" s="125"/>
      <c r="EQ160" s="125"/>
      <c r="ER160" s="125"/>
      <c r="ES160" s="125"/>
      <c r="ET160" s="125"/>
      <c r="EU160" s="125"/>
      <c r="EV160" s="125"/>
      <c r="EW160" s="125"/>
      <c r="EX160" s="125"/>
      <c r="EY160" s="125"/>
      <c r="EZ160" s="125"/>
      <c r="FA160" s="125"/>
      <c r="FB160" s="125"/>
      <c r="FC160" s="125"/>
      <c r="FD160" s="125"/>
      <c r="FE160" s="125"/>
      <c r="FF160" s="125"/>
      <c r="FG160" s="125"/>
      <c r="FH160" s="125"/>
      <c r="FI160" s="125"/>
      <c r="FJ160" s="125"/>
      <c r="FK160" s="125"/>
      <c r="FL160" s="125"/>
      <c r="FM160" s="125"/>
      <c r="FN160" s="125"/>
      <c r="FO160" s="125"/>
      <c r="FP160" s="125"/>
      <c r="FQ160" s="125"/>
      <c r="FR160" s="125"/>
      <c r="FS160" s="125"/>
      <c r="FT160" s="125"/>
      <c r="FU160" s="125"/>
      <c r="FV160" s="125"/>
      <c r="FW160" s="125"/>
      <c r="FX160" s="125"/>
      <c r="FY160" s="125"/>
      <c r="FZ160" s="125"/>
      <c r="GA160" s="125"/>
      <c r="GB160" s="125"/>
      <c r="GC160" s="125"/>
      <c r="GD160" s="125"/>
      <c r="GE160" s="125"/>
      <c r="GF160" s="125"/>
      <c r="GG160" s="125"/>
      <c r="GH160" s="125"/>
      <c r="GI160" s="125"/>
      <c r="GJ160" s="125"/>
      <c r="GK160" s="125"/>
      <c r="GL160" s="125"/>
      <c r="GM160" s="125"/>
      <c r="GN160" s="125"/>
      <c r="GO160" s="125"/>
      <c r="GP160" s="125"/>
      <c r="GQ160" s="125"/>
      <c r="GR160" s="125"/>
      <c r="GS160" s="125"/>
      <c r="GT160" s="125"/>
      <c r="GU160" s="125"/>
      <c r="GV160" s="125"/>
      <c r="GW160" s="125"/>
      <c r="GX160" s="125"/>
      <c r="GY160" s="125"/>
      <c r="GZ160" s="125"/>
    </row>
    <row r="161" spans="1:208" s="157" customFormat="1" ht="20.25" customHeight="1">
      <c r="B161" s="125"/>
      <c r="C161" s="125"/>
      <c r="D161" s="125"/>
      <c r="E161" s="125"/>
      <c r="F161" s="125"/>
      <c r="G161" s="125"/>
      <c r="H161" s="125"/>
      <c r="I161" s="125"/>
      <c r="J161" s="125"/>
      <c r="K161" s="125"/>
      <c r="L161" s="125"/>
      <c r="M161" s="125"/>
      <c r="N161" s="125"/>
      <c r="O161" s="125"/>
      <c r="P161" s="125"/>
      <c r="Q161" s="125"/>
      <c r="R161" s="125"/>
      <c r="S161" s="125"/>
      <c r="T161" s="125"/>
      <c r="U161" s="125"/>
      <c r="V161" s="125"/>
      <c r="W161" s="125"/>
      <c r="X161" s="125"/>
      <c r="Y161" s="125"/>
      <c r="Z161" s="125"/>
      <c r="AA161" s="125"/>
      <c r="AB161" s="125"/>
      <c r="AC161" s="125"/>
      <c r="AD161" s="125"/>
      <c r="AE161" s="125"/>
      <c r="AF161" s="125"/>
      <c r="AG161" s="125"/>
      <c r="AH161" s="125"/>
      <c r="AI161" s="125"/>
      <c r="AJ161" s="125"/>
      <c r="AK161" s="125"/>
      <c r="AL161" s="125"/>
      <c r="AM161" s="125"/>
      <c r="AN161" s="125"/>
      <c r="AO161" s="125"/>
      <c r="AP161" s="125"/>
      <c r="AQ161" s="125"/>
      <c r="AR161" s="125"/>
      <c r="AS161" s="125"/>
      <c r="AT161" s="125"/>
      <c r="AU161" s="125"/>
      <c r="AV161" s="125"/>
      <c r="AW161" s="125"/>
      <c r="AX161" s="125"/>
      <c r="AY161" s="125"/>
      <c r="AZ161" s="125"/>
      <c r="BA161" s="125"/>
      <c r="BB161" s="125"/>
      <c r="BC161" s="125"/>
      <c r="BD161" s="125"/>
      <c r="BE161" s="125"/>
      <c r="BF161" s="125"/>
      <c r="BG161" s="125"/>
      <c r="BH161" s="125"/>
      <c r="BI161" s="125"/>
      <c r="BJ161" s="125"/>
      <c r="BK161" s="125"/>
      <c r="BL161" s="125"/>
      <c r="BM161" s="125"/>
      <c r="BN161" s="125"/>
      <c r="BO161" s="125"/>
      <c r="BP161" s="125"/>
      <c r="BQ161" s="125"/>
      <c r="BR161" s="125"/>
      <c r="BS161" s="125"/>
      <c r="BT161" s="125"/>
      <c r="BU161" s="125"/>
      <c r="BV161" s="125"/>
      <c r="BW161" s="125"/>
      <c r="BX161" s="125"/>
      <c r="BY161" s="125"/>
      <c r="BZ161" s="125"/>
      <c r="CA161" s="125"/>
      <c r="CB161" s="125"/>
      <c r="CC161" s="125"/>
      <c r="CD161" s="125"/>
      <c r="CE161" s="125"/>
      <c r="CF161" s="125"/>
      <c r="CG161" s="125"/>
      <c r="CH161" s="125"/>
      <c r="CI161" s="125"/>
      <c r="CJ161" s="125"/>
      <c r="CK161" s="125"/>
      <c r="CL161" s="125"/>
      <c r="CM161" s="125"/>
      <c r="CN161" s="125"/>
      <c r="CO161" s="125"/>
      <c r="CP161" s="125"/>
      <c r="CQ161" s="125"/>
      <c r="CR161" s="125"/>
      <c r="CS161" s="125"/>
      <c r="CT161" s="125"/>
      <c r="CU161" s="125"/>
      <c r="CV161" s="125"/>
      <c r="CW161" s="125"/>
      <c r="CX161" s="125"/>
      <c r="CY161" s="125"/>
      <c r="CZ161" s="125"/>
      <c r="DA161" s="125"/>
      <c r="DB161" s="125"/>
      <c r="DC161" s="125"/>
      <c r="DD161" s="125"/>
      <c r="DE161" s="125"/>
      <c r="DF161" s="125"/>
      <c r="DG161" s="125"/>
      <c r="DH161" s="125"/>
      <c r="DI161" s="125"/>
      <c r="DJ161" s="125"/>
      <c r="DK161" s="125"/>
      <c r="DL161" s="125"/>
      <c r="DM161" s="125"/>
      <c r="DN161" s="125"/>
      <c r="DO161" s="125"/>
      <c r="DP161" s="125"/>
      <c r="DQ161" s="125"/>
      <c r="DR161" s="125"/>
      <c r="DS161" s="125"/>
      <c r="DT161" s="125"/>
      <c r="DU161" s="125"/>
      <c r="DV161" s="125"/>
      <c r="DW161" s="125"/>
      <c r="DX161" s="125"/>
      <c r="DY161" s="125"/>
      <c r="DZ161" s="125"/>
      <c r="EA161" s="125"/>
      <c r="EB161" s="125"/>
      <c r="EC161" s="125"/>
      <c r="ED161" s="125"/>
      <c r="EE161" s="125"/>
      <c r="EF161" s="125"/>
      <c r="EG161" s="125"/>
      <c r="EH161" s="125"/>
      <c r="EI161" s="125"/>
      <c r="EJ161" s="125"/>
      <c r="EK161" s="125"/>
      <c r="EL161" s="125"/>
      <c r="EM161" s="125"/>
      <c r="EN161" s="125"/>
      <c r="EO161" s="125"/>
      <c r="EP161" s="125"/>
      <c r="EQ161" s="125"/>
      <c r="ER161" s="125"/>
      <c r="ES161" s="125"/>
      <c r="ET161" s="125"/>
      <c r="EU161" s="125"/>
      <c r="EV161" s="125"/>
      <c r="EW161" s="125"/>
      <c r="EX161" s="125"/>
      <c r="EY161" s="125"/>
      <c r="EZ161" s="125"/>
      <c r="FA161" s="125"/>
      <c r="FB161" s="125"/>
      <c r="FC161" s="125"/>
      <c r="FD161" s="125"/>
      <c r="FE161" s="125"/>
      <c r="FF161" s="125"/>
      <c r="FG161" s="125"/>
      <c r="FH161" s="125"/>
      <c r="FI161" s="125"/>
      <c r="FJ161" s="125"/>
      <c r="FK161" s="125"/>
      <c r="FL161" s="125"/>
      <c r="FM161" s="125"/>
      <c r="FN161" s="125"/>
      <c r="FO161" s="125"/>
      <c r="FP161" s="125"/>
      <c r="FQ161" s="125"/>
      <c r="FR161" s="125"/>
      <c r="FS161" s="125"/>
      <c r="FT161" s="125"/>
      <c r="FU161" s="125"/>
      <c r="FV161" s="125"/>
      <c r="FW161" s="125"/>
      <c r="FX161" s="125"/>
      <c r="FY161" s="125"/>
      <c r="FZ161" s="125"/>
      <c r="GA161" s="125"/>
      <c r="GB161" s="125"/>
      <c r="GC161" s="125"/>
      <c r="GD161" s="125"/>
      <c r="GE161" s="125"/>
      <c r="GF161" s="125"/>
      <c r="GG161" s="125"/>
      <c r="GH161" s="125"/>
      <c r="GI161" s="125"/>
      <c r="GJ161" s="125"/>
      <c r="GK161" s="125"/>
      <c r="GL161" s="125"/>
      <c r="GM161" s="125"/>
      <c r="GN161" s="125"/>
      <c r="GO161" s="125"/>
      <c r="GP161" s="125"/>
      <c r="GQ161" s="125"/>
      <c r="GR161" s="125"/>
      <c r="GS161" s="125"/>
      <c r="GT161" s="125"/>
      <c r="GU161" s="125"/>
      <c r="GV161" s="125"/>
      <c r="GW161" s="125"/>
      <c r="GX161" s="125"/>
      <c r="GY161" s="125"/>
      <c r="GZ161" s="125"/>
    </row>
    <row r="162" spans="1:208" s="157" customFormat="1" ht="20.25" customHeight="1">
      <c r="B162" s="125"/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  <c r="AD162" s="125"/>
      <c r="AE162" s="125"/>
      <c r="AF162" s="125"/>
      <c r="AG162" s="125"/>
      <c r="AH162" s="125"/>
      <c r="AI162" s="125"/>
      <c r="AJ162" s="125"/>
      <c r="AK162" s="125"/>
      <c r="AL162" s="125"/>
      <c r="AM162" s="125"/>
      <c r="AN162" s="125"/>
      <c r="AO162" s="125"/>
      <c r="AP162" s="125"/>
      <c r="AQ162" s="125"/>
      <c r="AR162" s="125"/>
      <c r="AS162" s="125"/>
      <c r="AT162" s="125"/>
      <c r="AU162" s="125"/>
      <c r="AV162" s="125"/>
      <c r="AW162" s="125"/>
      <c r="AX162" s="125"/>
      <c r="AY162" s="125"/>
      <c r="AZ162" s="125"/>
      <c r="BA162" s="125"/>
      <c r="BB162" s="125"/>
      <c r="BC162" s="125"/>
      <c r="BD162" s="125"/>
      <c r="BE162" s="125"/>
      <c r="BF162" s="125"/>
      <c r="BG162" s="125"/>
      <c r="BH162" s="125"/>
      <c r="BI162" s="125"/>
      <c r="BJ162" s="125"/>
      <c r="BK162" s="125"/>
      <c r="BL162" s="125"/>
      <c r="BM162" s="125"/>
      <c r="BN162" s="125"/>
      <c r="BO162" s="125"/>
      <c r="BP162" s="125"/>
      <c r="BQ162" s="125"/>
      <c r="BR162" s="125"/>
      <c r="BS162" s="125"/>
      <c r="BT162" s="125"/>
      <c r="BU162" s="125"/>
      <c r="BV162" s="125"/>
      <c r="BW162" s="125"/>
      <c r="BX162" s="125"/>
      <c r="BY162" s="125"/>
      <c r="BZ162" s="125"/>
      <c r="CA162" s="125"/>
      <c r="CB162" s="125"/>
      <c r="CC162" s="125"/>
      <c r="CD162" s="125"/>
      <c r="CE162" s="125"/>
      <c r="CF162" s="125"/>
      <c r="CG162" s="125"/>
      <c r="CH162" s="125"/>
      <c r="CI162" s="125"/>
      <c r="CJ162" s="125"/>
      <c r="CK162" s="125"/>
      <c r="CL162" s="125"/>
      <c r="CM162" s="125"/>
      <c r="CN162" s="125"/>
      <c r="CO162" s="125"/>
      <c r="CP162" s="125"/>
      <c r="CQ162" s="125"/>
      <c r="CR162" s="125"/>
      <c r="CS162" s="125"/>
      <c r="CT162" s="125"/>
      <c r="CU162" s="125"/>
      <c r="CV162" s="125"/>
      <c r="CW162" s="125"/>
      <c r="CX162" s="125"/>
      <c r="CY162" s="125"/>
      <c r="CZ162" s="125"/>
      <c r="DA162" s="125"/>
      <c r="DB162" s="125"/>
      <c r="DC162" s="125"/>
      <c r="DD162" s="125"/>
      <c r="DE162" s="125"/>
      <c r="DF162" s="125"/>
      <c r="DG162" s="125"/>
      <c r="DH162" s="125"/>
      <c r="DI162" s="125"/>
      <c r="DJ162" s="125"/>
      <c r="DK162" s="125"/>
      <c r="DL162" s="125"/>
      <c r="DM162" s="125"/>
      <c r="DN162" s="125"/>
      <c r="DO162" s="125"/>
      <c r="DP162" s="125"/>
      <c r="DQ162" s="125"/>
      <c r="DR162" s="125"/>
      <c r="DS162" s="125"/>
      <c r="DT162" s="125"/>
      <c r="DU162" s="125"/>
      <c r="DV162" s="125"/>
      <c r="DW162" s="125"/>
      <c r="DX162" s="125"/>
      <c r="DY162" s="125"/>
      <c r="DZ162" s="125"/>
      <c r="EA162" s="125"/>
      <c r="EB162" s="125"/>
      <c r="EC162" s="125"/>
      <c r="ED162" s="125"/>
      <c r="EE162" s="125"/>
      <c r="EF162" s="125"/>
      <c r="EG162" s="125"/>
      <c r="EH162" s="125"/>
      <c r="EI162" s="125"/>
      <c r="EJ162" s="125"/>
      <c r="EK162" s="125"/>
      <c r="EL162" s="125"/>
      <c r="EM162" s="125"/>
      <c r="EN162" s="125"/>
      <c r="EO162" s="125"/>
      <c r="EP162" s="125"/>
      <c r="EQ162" s="125"/>
      <c r="ER162" s="125"/>
      <c r="ES162" s="125"/>
      <c r="ET162" s="125"/>
      <c r="EU162" s="125"/>
      <c r="EV162" s="125"/>
      <c r="EW162" s="125"/>
      <c r="EX162" s="125"/>
      <c r="EY162" s="125"/>
      <c r="EZ162" s="125"/>
      <c r="FA162" s="125"/>
      <c r="FB162" s="125"/>
      <c r="FC162" s="125"/>
      <c r="FD162" s="125"/>
      <c r="FE162" s="125"/>
      <c r="FF162" s="125"/>
      <c r="FG162" s="125"/>
      <c r="FH162" s="125"/>
      <c r="FI162" s="125"/>
      <c r="FJ162" s="125"/>
      <c r="FK162" s="125"/>
      <c r="FL162" s="125"/>
      <c r="FM162" s="125"/>
      <c r="FN162" s="125"/>
      <c r="FO162" s="125"/>
      <c r="FP162" s="125"/>
      <c r="FQ162" s="125"/>
      <c r="FR162" s="125"/>
      <c r="FS162" s="125"/>
      <c r="FT162" s="125"/>
      <c r="FU162" s="125"/>
      <c r="FV162" s="125"/>
      <c r="FW162" s="125"/>
      <c r="FX162" s="125"/>
      <c r="FY162" s="125"/>
      <c r="FZ162" s="125"/>
      <c r="GA162" s="125"/>
      <c r="GB162" s="125"/>
      <c r="GC162" s="125"/>
      <c r="GD162" s="125"/>
      <c r="GE162" s="125"/>
      <c r="GF162" s="125"/>
      <c r="GG162" s="125"/>
      <c r="GH162" s="125"/>
      <c r="GI162" s="125"/>
      <c r="GJ162" s="125"/>
      <c r="GK162" s="125"/>
      <c r="GL162" s="125"/>
      <c r="GM162" s="125"/>
      <c r="GN162" s="125"/>
      <c r="GO162" s="125"/>
      <c r="GP162" s="125"/>
      <c r="GQ162" s="125"/>
      <c r="GR162" s="125"/>
      <c r="GS162" s="125"/>
      <c r="GT162" s="125"/>
      <c r="GU162" s="125"/>
      <c r="GV162" s="125"/>
      <c r="GW162" s="125"/>
      <c r="GX162" s="125"/>
      <c r="GY162" s="125"/>
      <c r="GZ162" s="125"/>
    </row>
    <row r="163" spans="1:208" s="157" customFormat="1" ht="20.25" customHeight="1">
      <c r="B163" s="125"/>
      <c r="C163" s="125"/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  <c r="AA163" s="125"/>
      <c r="AB163" s="125"/>
      <c r="AC163" s="125"/>
      <c r="AD163" s="125"/>
      <c r="AE163" s="125"/>
      <c r="AF163" s="125"/>
      <c r="AG163" s="125"/>
      <c r="AH163" s="125"/>
      <c r="AI163" s="125"/>
      <c r="AJ163" s="125"/>
      <c r="AK163" s="125"/>
      <c r="AL163" s="125"/>
      <c r="AM163" s="125"/>
      <c r="AN163" s="125"/>
      <c r="AO163" s="125"/>
      <c r="AP163" s="125"/>
      <c r="AQ163" s="125"/>
      <c r="AR163" s="125"/>
      <c r="AS163" s="125"/>
      <c r="AT163" s="125"/>
      <c r="AU163" s="125"/>
      <c r="AV163" s="125"/>
      <c r="AW163" s="125"/>
      <c r="AX163" s="125"/>
      <c r="AY163" s="125"/>
      <c r="AZ163" s="125"/>
      <c r="BA163" s="125"/>
      <c r="BB163" s="125"/>
      <c r="BC163" s="125"/>
      <c r="BD163" s="125"/>
      <c r="BE163" s="125"/>
      <c r="BF163" s="125"/>
      <c r="BG163" s="125"/>
      <c r="BH163" s="125"/>
      <c r="BI163" s="125"/>
      <c r="BJ163" s="125"/>
      <c r="BK163" s="125"/>
      <c r="BL163" s="125"/>
      <c r="BM163" s="125"/>
      <c r="BN163" s="125"/>
      <c r="BO163" s="125"/>
      <c r="BP163" s="125"/>
      <c r="BQ163" s="125"/>
      <c r="BR163" s="125"/>
      <c r="BS163" s="125"/>
      <c r="BT163" s="125"/>
      <c r="BU163" s="125"/>
      <c r="BV163" s="125"/>
      <c r="BW163" s="125"/>
      <c r="BX163" s="125"/>
      <c r="BY163" s="125"/>
      <c r="BZ163" s="125"/>
      <c r="CA163" s="125"/>
      <c r="CB163" s="125"/>
      <c r="CC163" s="125"/>
      <c r="CD163" s="125"/>
      <c r="CE163" s="125"/>
      <c r="CF163" s="125"/>
      <c r="CG163" s="125"/>
      <c r="CH163" s="125"/>
      <c r="CI163" s="125"/>
      <c r="CJ163" s="125"/>
      <c r="CK163" s="125"/>
      <c r="CL163" s="125"/>
      <c r="CM163" s="125"/>
      <c r="CN163" s="125"/>
      <c r="CO163" s="125"/>
      <c r="CP163" s="125"/>
      <c r="CQ163" s="125"/>
      <c r="CR163" s="125"/>
      <c r="CS163" s="125"/>
      <c r="CT163" s="125"/>
      <c r="CU163" s="125"/>
      <c r="CV163" s="125"/>
      <c r="CW163" s="125"/>
      <c r="CX163" s="125"/>
      <c r="CY163" s="125"/>
      <c r="CZ163" s="125"/>
      <c r="DA163" s="125"/>
      <c r="DB163" s="125"/>
      <c r="DC163" s="125"/>
      <c r="DD163" s="125"/>
      <c r="DE163" s="125"/>
      <c r="DF163" s="125"/>
      <c r="DG163" s="125"/>
      <c r="DH163" s="125"/>
      <c r="DI163" s="125"/>
      <c r="DJ163" s="125"/>
      <c r="DK163" s="125"/>
      <c r="DL163" s="125"/>
      <c r="DM163" s="125"/>
      <c r="DN163" s="125"/>
      <c r="DO163" s="125"/>
      <c r="DP163" s="125"/>
      <c r="DQ163" s="125"/>
      <c r="DR163" s="125"/>
      <c r="DS163" s="125"/>
      <c r="DT163" s="125"/>
      <c r="DU163" s="125"/>
      <c r="DV163" s="125"/>
      <c r="DW163" s="125"/>
      <c r="DX163" s="125"/>
      <c r="DY163" s="125"/>
      <c r="DZ163" s="125"/>
      <c r="EA163" s="125"/>
      <c r="EB163" s="125"/>
      <c r="EC163" s="125"/>
      <c r="ED163" s="125"/>
      <c r="EE163" s="125"/>
      <c r="EF163" s="125"/>
      <c r="EG163" s="125"/>
      <c r="EH163" s="125"/>
      <c r="EI163" s="125"/>
      <c r="EJ163" s="125"/>
      <c r="EK163" s="125"/>
      <c r="EL163" s="125"/>
      <c r="EM163" s="125"/>
      <c r="EN163" s="125"/>
      <c r="EO163" s="125"/>
      <c r="EP163" s="125"/>
      <c r="EQ163" s="125"/>
      <c r="ER163" s="125"/>
      <c r="ES163" s="125"/>
      <c r="ET163" s="125"/>
      <c r="EU163" s="125"/>
      <c r="EV163" s="125"/>
      <c r="EW163" s="125"/>
      <c r="EX163" s="125"/>
      <c r="EY163" s="125"/>
      <c r="EZ163" s="125"/>
      <c r="FA163" s="125"/>
      <c r="FB163" s="125"/>
      <c r="FC163" s="125"/>
      <c r="FD163" s="125"/>
      <c r="FE163" s="125"/>
      <c r="FF163" s="125"/>
      <c r="FG163" s="125"/>
      <c r="FH163" s="125"/>
      <c r="FI163" s="125"/>
      <c r="FJ163" s="125"/>
      <c r="FK163" s="125"/>
      <c r="FL163" s="125"/>
      <c r="FM163" s="125"/>
      <c r="FN163" s="125"/>
      <c r="FO163" s="125"/>
      <c r="FP163" s="125"/>
      <c r="FQ163" s="125"/>
      <c r="FR163" s="125"/>
      <c r="FS163" s="125"/>
      <c r="FT163" s="125"/>
      <c r="FU163" s="125"/>
      <c r="FV163" s="125"/>
      <c r="FW163" s="125"/>
      <c r="FX163" s="125"/>
      <c r="FY163" s="125"/>
      <c r="FZ163" s="125"/>
      <c r="GA163" s="125"/>
      <c r="GB163" s="125"/>
      <c r="GC163" s="125"/>
      <c r="GD163" s="125"/>
      <c r="GE163" s="125"/>
      <c r="GF163" s="125"/>
      <c r="GG163" s="125"/>
      <c r="GH163" s="125"/>
      <c r="GI163" s="125"/>
      <c r="GJ163" s="125"/>
      <c r="GK163" s="125"/>
      <c r="GL163" s="125"/>
      <c r="GM163" s="125"/>
      <c r="GN163" s="125"/>
      <c r="GO163" s="125"/>
      <c r="GP163" s="125"/>
      <c r="GQ163" s="125"/>
      <c r="GR163" s="125"/>
      <c r="GS163" s="125"/>
      <c r="GT163" s="125"/>
      <c r="GU163" s="125"/>
      <c r="GV163" s="125"/>
      <c r="GW163" s="125"/>
      <c r="GX163" s="125"/>
      <c r="GY163" s="125"/>
      <c r="GZ163" s="125"/>
    </row>
    <row r="164" spans="1:208" s="157" customFormat="1" ht="20.25" customHeight="1">
      <c r="B164" s="125"/>
      <c r="C164" s="125"/>
      <c r="D164" s="125"/>
      <c r="E164" s="125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  <c r="Y164" s="125"/>
      <c r="Z164" s="125"/>
      <c r="AA164" s="125"/>
      <c r="AB164" s="125"/>
      <c r="AC164" s="125"/>
      <c r="AD164" s="125"/>
      <c r="AE164" s="125"/>
      <c r="AF164" s="125"/>
      <c r="AG164" s="125"/>
      <c r="AH164" s="125"/>
      <c r="AI164" s="125"/>
      <c r="AJ164" s="125"/>
      <c r="AK164" s="125"/>
      <c r="AL164" s="125"/>
      <c r="AM164" s="125"/>
      <c r="AN164" s="125"/>
      <c r="AO164" s="125"/>
      <c r="AP164" s="125"/>
      <c r="AQ164" s="125"/>
      <c r="AR164" s="125"/>
      <c r="AS164" s="125"/>
      <c r="AT164" s="125"/>
      <c r="AU164" s="125"/>
      <c r="AV164" s="125"/>
      <c r="AW164" s="125"/>
      <c r="AX164" s="125"/>
      <c r="AY164" s="125"/>
      <c r="AZ164" s="125"/>
      <c r="BA164" s="125"/>
      <c r="BB164" s="125"/>
      <c r="BC164" s="125"/>
      <c r="BD164" s="125"/>
      <c r="BE164" s="125"/>
      <c r="BF164" s="125"/>
      <c r="BG164" s="125"/>
      <c r="BH164" s="125"/>
      <c r="BI164" s="125"/>
      <c r="BJ164" s="125"/>
      <c r="BK164" s="125"/>
      <c r="BL164" s="125"/>
      <c r="BM164" s="125"/>
      <c r="BN164" s="125"/>
      <c r="BO164" s="125"/>
      <c r="BP164" s="125"/>
      <c r="BQ164" s="125"/>
      <c r="BR164" s="125"/>
      <c r="BS164" s="125"/>
      <c r="BT164" s="125"/>
      <c r="BU164" s="125"/>
      <c r="BV164" s="125"/>
      <c r="BW164" s="125"/>
      <c r="BX164" s="125"/>
      <c r="BY164" s="125"/>
      <c r="BZ164" s="125"/>
      <c r="CA164" s="125"/>
      <c r="CB164" s="125"/>
      <c r="CC164" s="125"/>
      <c r="CD164" s="125"/>
      <c r="CE164" s="125"/>
      <c r="CF164" s="125"/>
      <c r="CG164" s="125"/>
      <c r="CH164" s="125"/>
      <c r="CI164" s="125"/>
      <c r="CJ164" s="125"/>
      <c r="CK164" s="125"/>
      <c r="CL164" s="125"/>
      <c r="CM164" s="125"/>
      <c r="CN164" s="125"/>
      <c r="CO164" s="125"/>
      <c r="CP164" s="125"/>
      <c r="CQ164" s="125"/>
      <c r="CR164" s="125"/>
      <c r="CS164" s="125"/>
      <c r="CT164" s="125"/>
      <c r="CU164" s="125"/>
      <c r="CV164" s="125"/>
      <c r="CW164" s="125"/>
      <c r="CX164" s="125"/>
      <c r="CY164" s="125"/>
      <c r="CZ164" s="125"/>
      <c r="DA164" s="125"/>
      <c r="DB164" s="125"/>
      <c r="DC164" s="125"/>
      <c r="DD164" s="125"/>
      <c r="DE164" s="125"/>
      <c r="DF164" s="125"/>
      <c r="DG164" s="125"/>
      <c r="DH164" s="125"/>
      <c r="DI164" s="125"/>
      <c r="DJ164" s="125"/>
      <c r="DK164" s="125"/>
      <c r="DL164" s="125"/>
      <c r="DM164" s="125"/>
      <c r="DN164" s="125"/>
      <c r="DO164" s="125"/>
      <c r="DP164" s="125"/>
      <c r="DQ164" s="125"/>
      <c r="DR164" s="125"/>
      <c r="DS164" s="125"/>
      <c r="DT164" s="125"/>
      <c r="DU164" s="125"/>
      <c r="DV164" s="125"/>
      <c r="DW164" s="125"/>
      <c r="DX164" s="125"/>
      <c r="DY164" s="125"/>
      <c r="DZ164" s="125"/>
      <c r="EA164" s="125"/>
      <c r="EB164" s="125"/>
      <c r="EC164" s="125"/>
      <c r="ED164" s="125"/>
      <c r="EE164" s="125"/>
      <c r="EF164" s="125"/>
      <c r="EG164" s="125"/>
      <c r="EH164" s="125"/>
      <c r="EI164" s="125"/>
      <c r="EJ164" s="125"/>
      <c r="EK164" s="125"/>
      <c r="EL164" s="125"/>
      <c r="EM164" s="125"/>
      <c r="EN164" s="125"/>
      <c r="EO164" s="125"/>
      <c r="EP164" s="125"/>
      <c r="EQ164" s="125"/>
      <c r="ER164" s="125"/>
      <c r="ES164" s="125"/>
      <c r="ET164" s="125"/>
      <c r="EU164" s="125"/>
      <c r="EV164" s="125"/>
      <c r="EW164" s="125"/>
      <c r="EX164" s="125"/>
      <c r="EY164" s="125"/>
      <c r="EZ164" s="125"/>
      <c r="FA164" s="125"/>
      <c r="FB164" s="125"/>
      <c r="FC164" s="125"/>
      <c r="FD164" s="125"/>
      <c r="FE164" s="125"/>
      <c r="FF164" s="125"/>
      <c r="FG164" s="125"/>
      <c r="FH164" s="125"/>
      <c r="FI164" s="125"/>
      <c r="FJ164" s="125"/>
      <c r="FK164" s="125"/>
      <c r="FL164" s="125"/>
      <c r="FM164" s="125"/>
      <c r="FN164" s="125"/>
      <c r="FO164" s="125"/>
      <c r="FP164" s="125"/>
      <c r="FQ164" s="125"/>
      <c r="FR164" s="125"/>
      <c r="FS164" s="125"/>
      <c r="FT164" s="125"/>
      <c r="FU164" s="125"/>
      <c r="FV164" s="125"/>
      <c r="FW164" s="125"/>
      <c r="FX164" s="125"/>
      <c r="FY164" s="125"/>
      <c r="FZ164" s="125"/>
      <c r="GA164" s="125"/>
      <c r="GB164" s="125"/>
      <c r="GC164" s="125"/>
      <c r="GD164" s="125"/>
      <c r="GE164" s="125"/>
      <c r="GF164" s="125"/>
      <c r="GG164" s="125"/>
      <c r="GH164" s="125"/>
      <c r="GI164" s="125"/>
      <c r="GJ164" s="125"/>
      <c r="GK164" s="125"/>
      <c r="GL164" s="125"/>
      <c r="GM164" s="125"/>
      <c r="GN164" s="125"/>
      <c r="GO164" s="125"/>
      <c r="GP164" s="125"/>
      <c r="GQ164" s="125"/>
      <c r="GR164" s="125"/>
      <c r="GS164" s="125"/>
      <c r="GT164" s="125"/>
      <c r="GU164" s="125"/>
      <c r="GV164" s="125"/>
      <c r="GW164" s="125"/>
      <c r="GX164" s="125"/>
      <c r="GY164" s="125"/>
      <c r="GZ164" s="125"/>
    </row>
    <row r="165" spans="1:208" s="157" customFormat="1" ht="20.25" customHeight="1">
      <c r="B165" s="125"/>
      <c r="C165" s="125"/>
      <c r="D165" s="125"/>
      <c r="E165" s="125"/>
      <c r="F165" s="125"/>
      <c r="G165" s="125"/>
      <c r="H165" s="125"/>
      <c r="I165" s="125"/>
      <c r="J165" s="125"/>
      <c r="K165" s="125"/>
      <c r="L165" s="125"/>
      <c r="M165" s="125"/>
      <c r="N165" s="125"/>
      <c r="O165" s="125"/>
      <c r="P165" s="125"/>
      <c r="Q165" s="125"/>
      <c r="R165" s="125"/>
      <c r="S165" s="125"/>
      <c r="T165" s="125"/>
      <c r="U165" s="125"/>
      <c r="V165" s="125"/>
      <c r="W165" s="125"/>
      <c r="X165" s="125"/>
      <c r="Y165" s="125"/>
      <c r="Z165" s="125"/>
      <c r="AA165" s="125"/>
      <c r="AB165" s="125"/>
      <c r="AC165" s="125"/>
      <c r="AD165" s="125"/>
      <c r="AE165" s="125"/>
      <c r="AF165" s="125"/>
      <c r="AG165" s="125"/>
      <c r="AH165" s="125"/>
      <c r="AI165" s="125"/>
      <c r="AJ165" s="125"/>
      <c r="AK165" s="125"/>
      <c r="AL165" s="125"/>
      <c r="AM165" s="125"/>
      <c r="AN165" s="125"/>
      <c r="AO165" s="125"/>
      <c r="AP165" s="125"/>
      <c r="AQ165" s="125"/>
      <c r="AR165" s="125"/>
      <c r="AS165" s="125"/>
      <c r="AT165" s="125"/>
      <c r="AU165" s="125"/>
      <c r="AV165" s="125"/>
      <c r="AW165" s="125"/>
      <c r="AX165" s="125"/>
      <c r="AY165" s="125"/>
      <c r="AZ165" s="125"/>
      <c r="BA165" s="125"/>
      <c r="BB165" s="125"/>
      <c r="BC165" s="125"/>
      <c r="BD165" s="125"/>
      <c r="BE165" s="125"/>
      <c r="BF165" s="125"/>
      <c r="BG165" s="125"/>
      <c r="BH165" s="125"/>
      <c r="BI165" s="125"/>
      <c r="BJ165" s="125"/>
      <c r="BK165" s="125"/>
      <c r="BL165" s="125"/>
      <c r="BM165" s="125"/>
      <c r="BN165" s="125"/>
      <c r="BO165" s="125"/>
      <c r="BP165" s="125"/>
      <c r="BQ165" s="125"/>
      <c r="BR165" s="125"/>
      <c r="BS165" s="125"/>
      <c r="BT165" s="125"/>
      <c r="BU165" s="125"/>
      <c r="BV165" s="125"/>
      <c r="BW165" s="125"/>
      <c r="BX165" s="125"/>
      <c r="BY165" s="125"/>
      <c r="BZ165" s="125"/>
      <c r="CA165" s="125"/>
      <c r="CB165" s="125"/>
      <c r="CC165" s="125"/>
      <c r="CD165" s="125"/>
      <c r="CE165" s="125"/>
      <c r="CF165" s="125"/>
      <c r="CG165" s="125"/>
      <c r="CH165" s="125"/>
      <c r="CI165" s="125"/>
      <c r="CJ165" s="125"/>
      <c r="CK165" s="125"/>
      <c r="CL165" s="125"/>
      <c r="CM165" s="125"/>
      <c r="CN165" s="125"/>
      <c r="CO165" s="125"/>
      <c r="CP165" s="125"/>
      <c r="CQ165" s="125"/>
      <c r="CR165" s="125"/>
      <c r="CS165" s="125"/>
      <c r="CT165" s="125"/>
      <c r="CU165" s="125"/>
      <c r="CV165" s="125"/>
      <c r="CW165" s="125"/>
      <c r="CX165" s="125"/>
      <c r="CY165" s="125"/>
      <c r="CZ165" s="125"/>
      <c r="DA165" s="125"/>
      <c r="DB165" s="125"/>
      <c r="DC165" s="125"/>
      <c r="DD165" s="125"/>
      <c r="DE165" s="125"/>
      <c r="DF165" s="125"/>
      <c r="DG165" s="125"/>
      <c r="DH165" s="125"/>
      <c r="DI165" s="125"/>
      <c r="DJ165" s="125"/>
      <c r="DK165" s="125"/>
      <c r="DL165" s="125"/>
      <c r="DM165" s="125"/>
      <c r="DN165" s="125"/>
      <c r="DO165" s="125"/>
      <c r="DP165" s="125"/>
      <c r="DQ165" s="125"/>
      <c r="DR165" s="125"/>
      <c r="DS165" s="125"/>
      <c r="DT165" s="125"/>
      <c r="DU165" s="125"/>
      <c r="DV165" s="125"/>
      <c r="DW165" s="125"/>
      <c r="DX165" s="125"/>
      <c r="DY165" s="125"/>
      <c r="DZ165" s="125"/>
      <c r="EA165" s="125"/>
      <c r="EB165" s="125"/>
      <c r="EC165" s="125"/>
      <c r="ED165" s="125"/>
      <c r="EE165" s="125"/>
      <c r="EF165" s="125"/>
      <c r="EG165" s="125"/>
      <c r="EH165" s="125"/>
      <c r="EI165" s="125"/>
      <c r="EJ165" s="125"/>
      <c r="EK165" s="125"/>
      <c r="EL165" s="125"/>
      <c r="EM165" s="125"/>
      <c r="EN165" s="125"/>
      <c r="EO165" s="125"/>
      <c r="EP165" s="125"/>
      <c r="EQ165" s="125"/>
      <c r="ER165" s="125"/>
      <c r="ES165" s="125"/>
      <c r="ET165" s="125"/>
      <c r="EU165" s="125"/>
      <c r="EV165" s="125"/>
      <c r="EW165" s="125"/>
      <c r="EX165" s="125"/>
      <c r="EY165" s="125"/>
      <c r="EZ165" s="125"/>
      <c r="FA165" s="125"/>
      <c r="FB165" s="125"/>
      <c r="FC165" s="125"/>
      <c r="FD165" s="125"/>
      <c r="FE165" s="125"/>
      <c r="FF165" s="125"/>
      <c r="FG165" s="125"/>
      <c r="FH165" s="125"/>
      <c r="FI165" s="125"/>
      <c r="FJ165" s="125"/>
      <c r="FK165" s="125"/>
      <c r="FL165" s="125"/>
      <c r="FM165" s="125"/>
      <c r="FN165" s="125"/>
      <c r="FO165" s="125"/>
      <c r="FP165" s="125"/>
      <c r="FQ165" s="125"/>
      <c r="FR165" s="125"/>
      <c r="FS165" s="125"/>
      <c r="FT165" s="125"/>
      <c r="FU165" s="125"/>
      <c r="FV165" s="125"/>
      <c r="FW165" s="125"/>
      <c r="FX165" s="125"/>
      <c r="FY165" s="125"/>
      <c r="FZ165" s="125"/>
      <c r="GA165" s="125"/>
      <c r="GB165" s="125"/>
      <c r="GC165" s="125"/>
      <c r="GD165" s="125"/>
      <c r="GE165" s="125"/>
      <c r="GF165" s="125"/>
      <c r="GG165" s="125"/>
      <c r="GH165" s="125"/>
      <c r="GI165" s="125"/>
      <c r="GJ165" s="125"/>
      <c r="GK165" s="125"/>
      <c r="GL165" s="125"/>
      <c r="GM165" s="125"/>
      <c r="GN165" s="125"/>
      <c r="GO165" s="125"/>
      <c r="GP165" s="125"/>
      <c r="GQ165" s="125"/>
      <c r="GR165" s="125"/>
      <c r="GS165" s="125"/>
      <c r="GT165" s="125"/>
      <c r="GU165" s="125"/>
      <c r="GV165" s="125"/>
      <c r="GW165" s="125"/>
      <c r="GX165" s="125"/>
      <c r="GY165" s="125"/>
      <c r="GZ165" s="125"/>
    </row>
    <row r="166" spans="1:208" s="157" customFormat="1" ht="20.25" customHeight="1">
      <c r="B166" s="125"/>
      <c r="C166" s="125"/>
      <c r="D166" s="125"/>
      <c r="E166" s="125"/>
      <c r="F166" s="125"/>
      <c r="G166" s="125"/>
      <c r="H166" s="125"/>
      <c r="I166" s="125"/>
      <c r="J166" s="125"/>
      <c r="K166" s="125"/>
      <c r="L166" s="125"/>
      <c r="M166" s="125"/>
      <c r="N166" s="125"/>
      <c r="O166" s="125"/>
      <c r="P166" s="125"/>
      <c r="Q166" s="125"/>
      <c r="R166" s="125"/>
      <c r="S166" s="125"/>
      <c r="T166" s="125"/>
      <c r="U166" s="125"/>
      <c r="V166" s="125"/>
      <c r="W166" s="125"/>
      <c r="X166" s="125"/>
      <c r="Y166" s="125"/>
      <c r="Z166" s="125"/>
      <c r="AA166" s="125"/>
      <c r="AB166" s="125"/>
      <c r="AC166" s="125"/>
      <c r="AD166" s="125"/>
      <c r="AE166" s="125"/>
      <c r="AF166" s="125"/>
      <c r="AG166" s="125"/>
      <c r="AH166" s="125"/>
      <c r="AI166" s="125"/>
      <c r="AJ166" s="125"/>
      <c r="AK166" s="125"/>
      <c r="AL166" s="125"/>
      <c r="AM166" s="125"/>
      <c r="AN166" s="125"/>
      <c r="AO166" s="125"/>
      <c r="AP166" s="125"/>
      <c r="AQ166" s="125"/>
      <c r="AR166" s="125"/>
      <c r="AS166" s="125"/>
      <c r="AT166" s="125"/>
      <c r="AU166" s="125"/>
      <c r="AV166" s="125"/>
      <c r="AW166" s="125"/>
      <c r="AX166" s="125"/>
      <c r="AY166" s="125"/>
      <c r="AZ166" s="125"/>
      <c r="BA166" s="125"/>
      <c r="BB166" s="125"/>
      <c r="BC166" s="125"/>
      <c r="BD166" s="125"/>
      <c r="BE166" s="125"/>
      <c r="BF166" s="125"/>
      <c r="BG166" s="125"/>
      <c r="BH166" s="125"/>
      <c r="BI166" s="125"/>
      <c r="BJ166" s="125"/>
      <c r="BK166" s="125"/>
      <c r="BL166" s="125"/>
      <c r="BM166" s="125"/>
      <c r="BN166" s="125"/>
      <c r="BO166" s="125"/>
      <c r="BP166" s="125"/>
      <c r="BQ166" s="125"/>
      <c r="BR166" s="125"/>
      <c r="BS166" s="125"/>
      <c r="BT166" s="125"/>
      <c r="BU166" s="125"/>
      <c r="BV166" s="125"/>
      <c r="BW166" s="125"/>
      <c r="BX166" s="125"/>
      <c r="BY166" s="125"/>
      <c r="BZ166" s="125"/>
      <c r="CA166" s="125"/>
      <c r="CB166" s="125"/>
      <c r="CC166" s="125"/>
      <c r="CD166" s="125"/>
      <c r="CE166" s="125"/>
      <c r="CF166" s="125"/>
      <c r="CG166" s="125"/>
      <c r="CH166" s="125"/>
      <c r="CI166" s="125"/>
      <c r="CJ166" s="125"/>
      <c r="CK166" s="125"/>
      <c r="CL166" s="125"/>
      <c r="CM166" s="125"/>
      <c r="CN166" s="125"/>
      <c r="CO166" s="125"/>
      <c r="CP166" s="125"/>
      <c r="CQ166" s="125"/>
      <c r="CR166" s="125"/>
      <c r="CS166" s="125"/>
      <c r="CT166" s="125"/>
      <c r="CU166" s="125"/>
      <c r="CV166" s="125"/>
      <c r="CW166" s="125"/>
      <c r="CX166" s="125"/>
      <c r="CY166" s="125"/>
      <c r="CZ166" s="125"/>
      <c r="DA166" s="125"/>
      <c r="DB166" s="125"/>
      <c r="DC166" s="125"/>
      <c r="DD166" s="125"/>
      <c r="DE166" s="125"/>
      <c r="DF166" s="125"/>
      <c r="DG166" s="125"/>
      <c r="DH166" s="125"/>
      <c r="DI166" s="125"/>
      <c r="DJ166" s="125"/>
      <c r="DK166" s="125"/>
      <c r="DL166" s="125"/>
      <c r="DM166" s="125"/>
      <c r="DN166" s="125"/>
      <c r="DO166" s="125"/>
      <c r="DP166" s="125"/>
      <c r="DQ166" s="125"/>
      <c r="DR166" s="125"/>
      <c r="DS166" s="125"/>
      <c r="DT166" s="125"/>
      <c r="DU166" s="125"/>
      <c r="DV166" s="125"/>
      <c r="DW166" s="125"/>
      <c r="DX166" s="125"/>
      <c r="DY166" s="125"/>
      <c r="DZ166" s="125"/>
      <c r="EA166" s="125"/>
      <c r="EB166" s="125"/>
      <c r="EC166" s="125"/>
      <c r="ED166" s="125"/>
      <c r="EE166" s="125"/>
      <c r="EF166" s="125"/>
      <c r="EG166" s="125"/>
      <c r="EH166" s="125"/>
      <c r="EI166" s="125"/>
      <c r="EJ166" s="125"/>
      <c r="EK166" s="125"/>
      <c r="EL166" s="125"/>
      <c r="EM166" s="125"/>
      <c r="EN166" s="125"/>
      <c r="EO166" s="125"/>
      <c r="EP166" s="125"/>
      <c r="EQ166" s="125"/>
      <c r="ER166" s="125"/>
      <c r="ES166" s="125"/>
      <c r="ET166" s="125"/>
      <c r="EU166" s="125"/>
      <c r="EV166" s="125"/>
      <c r="EW166" s="125"/>
      <c r="EX166" s="125"/>
      <c r="EY166" s="125"/>
      <c r="EZ166" s="125"/>
      <c r="FA166" s="125"/>
      <c r="FB166" s="125"/>
      <c r="FC166" s="125"/>
      <c r="FD166" s="125"/>
      <c r="FE166" s="125"/>
      <c r="FF166" s="125"/>
      <c r="FG166" s="125"/>
      <c r="FH166" s="125"/>
      <c r="FI166" s="125"/>
      <c r="FJ166" s="125"/>
      <c r="FK166" s="125"/>
      <c r="FL166" s="125"/>
      <c r="FM166" s="125"/>
      <c r="FN166" s="125"/>
      <c r="FO166" s="125"/>
      <c r="FP166" s="125"/>
      <c r="FQ166" s="125"/>
      <c r="FR166" s="125"/>
      <c r="FS166" s="125"/>
      <c r="FT166" s="125"/>
      <c r="FU166" s="125"/>
      <c r="FV166" s="125"/>
      <c r="FW166" s="125"/>
      <c r="FX166" s="125"/>
      <c r="FY166" s="125"/>
      <c r="FZ166" s="125"/>
      <c r="GA166" s="125"/>
      <c r="GB166" s="125"/>
      <c r="GC166" s="125"/>
      <c r="GD166" s="125"/>
      <c r="GE166" s="125"/>
      <c r="GF166" s="125"/>
      <c r="GG166" s="125"/>
      <c r="GH166" s="125"/>
      <c r="GI166" s="125"/>
      <c r="GJ166" s="125"/>
      <c r="GK166" s="125"/>
      <c r="GL166" s="125"/>
      <c r="GM166" s="125"/>
      <c r="GN166" s="125"/>
      <c r="GO166" s="125"/>
      <c r="GP166" s="125"/>
      <c r="GQ166" s="125"/>
      <c r="GR166" s="125"/>
      <c r="GS166" s="125"/>
      <c r="GT166" s="125"/>
      <c r="GU166" s="125"/>
      <c r="GV166" s="125"/>
      <c r="GW166" s="125"/>
      <c r="GX166" s="125"/>
      <c r="GY166" s="125"/>
      <c r="GZ166" s="125"/>
    </row>
    <row r="167" spans="1:208" s="157" customFormat="1" ht="20.25" customHeight="1">
      <c r="B167" s="125"/>
      <c r="C167" s="125"/>
      <c r="D167" s="125"/>
      <c r="E167" s="125"/>
      <c r="F167" s="125"/>
      <c r="G167" s="125"/>
      <c r="H167" s="125"/>
      <c r="I167" s="125"/>
      <c r="J167" s="125"/>
      <c r="K167" s="125"/>
      <c r="L167" s="125"/>
      <c r="M167" s="125"/>
      <c r="N167" s="125"/>
      <c r="O167" s="125"/>
      <c r="P167" s="125"/>
      <c r="Q167" s="125"/>
      <c r="R167" s="125"/>
      <c r="S167" s="125"/>
      <c r="T167" s="125"/>
      <c r="U167" s="125"/>
      <c r="V167" s="125"/>
      <c r="W167" s="125"/>
      <c r="X167" s="125"/>
      <c r="Y167" s="125"/>
      <c r="Z167" s="125"/>
      <c r="AA167" s="125"/>
      <c r="AB167" s="125"/>
      <c r="AC167" s="125"/>
      <c r="AD167" s="125"/>
      <c r="AE167" s="125"/>
      <c r="AF167" s="125"/>
      <c r="AG167" s="125"/>
      <c r="AH167" s="125"/>
      <c r="AI167" s="125"/>
      <c r="AJ167" s="125"/>
      <c r="AK167" s="125"/>
      <c r="AL167" s="125"/>
      <c r="AM167" s="125"/>
      <c r="AN167" s="125"/>
      <c r="AO167" s="125"/>
      <c r="AP167" s="125"/>
      <c r="AQ167" s="125"/>
      <c r="AR167" s="125"/>
      <c r="AS167" s="125"/>
      <c r="AT167" s="125"/>
      <c r="AU167" s="125"/>
      <c r="AV167" s="125"/>
      <c r="AW167" s="125"/>
      <c r="AX167" s="125"/>
      <c r="AY167" s="125"/>
      <c r="AZ167" s="125"/>
      <c r="BA167" s="125"/>
      <c r="BB167" s="125"/>
      <c r="BC167" s="125"/>
      <c r="BD167" s="125"/>
      <c r="BE167" s="125"/>
      <c r="BF167" s="125"/>
      <c r="BG167" s="125"/>
      <c r="BH167" s="125"/>
      <c r="BI167" s="125"/>
      <c r="BJ167" s="125"/>
      <c r="BK167" s="125"/>
      <c r="BL167" s="125"/>
      <c r="BM167" s="125"/>
      <c r="BN167" s="125"/>
      <c r="BO167" s="125"/>
      <c r="BP167" s="125"/>
      <c r="BQ167" s="125"/>
      <c r="BR167" s="125"/>
      <c r="BS167" s="125"/>
      <c r="BT167" s="125"/>
      <c r="BU167" s="125"/>
      <c r="BV167" s="125"/>
      <c r="BW167" s="125"/>
      <c r="BX167" s="125"/>
      <c r="BY167" s="125"/>
      <c r="BZ167" s="125"/>
      <c r="CA167" s="125"/>
      <c r="CB167" s="125"/>
      <c r="CC167" s="125"/>
      <c r="CD167" s="125"/>
      <c r="CE167" s="125"/>
      <c r="CF167" s="125"/>
      <c r="CG167" s="125"/>
      <c r="CH167" s="125"/>
      <c r="CI167" s="125"/>
      <c r="CJ167" s="125"/>
      <c r="CK167" s="125"/>
      <c r="CL167" s="125"/>
      <c r="CM167" s="125"/>
      <c r="CN167" s="125"/>
      <c r="CO167" s="125"/>
      <c r="CP167" s="125"/>
      <c r="CQ167" s="125"/>
      <c r="CR167" s="125"/>
      <c r="CS167" s="125"/>
      <c r="CT167" s="125"/>
      <c r="CU167" s="125"/>
      <c r="CV167" s="125"/>
      <c r="CW167" s="125"/>
      <c r="CX167" s="125"/>
      <c r="CY167" s="125"/>
      <c r="CZ167" s="125"/>
      <c r="DA167" s="125"/>
      <c r="DB167" s="125"/>
      <c r="DC167" s="125"/>
      <c r="DD167" s="125"/>
      <c r="DE167" s="125"/>
      <c r="DF167" s="125"/>
      <c r="DG167" s="125"/>
      <c r="DH167" s="125"/>
      <c r="DI167" s="125"/>
      <c r="DJ167" s="125"/>
      <c r="DK167" s="125"/>
      <c r="DL167" s="125"/>
      <c r="DM167" s="125"/>
      <c r="DN167" s="125"/>
      <c r="DO167" s="125"/>
      <c r="DP167" s="125"/>
      <c r="DQ167" s="125"/>
      <c r="DR167" s="125"/>
      <c r="DS167" s="125"/>
      <c r="DT167" s="125"/>
      <c r="DU167" s="125"/>
      <c r="DV167" s="125"/>
      <c r="DW167" s="125"/>
      <c r="DX167" s="125"/>
      <c r="DY167" s="125"/>
      <c r="DZ167" s="125"/>
      <c r="EA167" s="125"/>
      <c r="EB167" s="125"/>
      <c r="EC167" s="125"/>
      <c r="ED167" s="125"/>
      <c r="EE167" s="125"/>
      <c r="EF167" s="125"/>
      <c r="EG167" s="125"/>
      <c r="EH167" s="125"/>
      <c r="EI167" s="125"/>
      <c r="EJ167" s="125"/>
      <c r="EK167" s="125"/>
      <c r="EL167" s="125"/>
      <c r="EM167" s="125"/>
      <c r="EN167" s="125"/>
      <c r="EO167" s="125"/>
      <c r="EP167" s="125"/>
      <c r="EQ167" s="125"/>
      <c r="ER167" s="125"/>
      <c r="ES167" s="125"/>
      <c r="ET167" s="125"/>
      <c r="EU167" s="125"/>
      <c r="EV167" s="125"/>
      <c r="EW167" s="125"/>
      <c r="EX167" s="125"/>
      <c r="EY167" s="125"/>
      <c r="EZ167" s="125"/>
      <c r="FA167" s="125"/>
      <c r="FB167" s="125"/>
      <c r="FC167" s="125"/>
      <c r="FD167" s="125"/>
      <c r="FE167" s="125"/>
      <c r="FF167" s="125"/>
      <c r="FG167" s="125"/>
      <c r="FH167" s="125"/>
      <c r="FI167" s="125"/>
      <c r="FJ167" s="125"/>
      <c r="FK167" s="125"/>
      <c r="FL167" s="125"/>
      <c r="FM167" s="125"/>
      <c r="FN167" s="125"/>
      <c r="FO167" s="125"/>
      <c r="FP167" s="125"/>
      <c r="FQ167" s="125"/>
      <c r="FR167" s="125"/>
      <c r="FS167" s="125"/>
      <c r="FT167" s="125"/>
      <c r="FU167" s="125"/>
      <c r="FV167" s="125"/>
      <c r="FW167" s="125"/>
      <c r="FX167" s="125"/>
      <c r="FY167" s="125"/>
      <c r="FZ167" s="125"/>
      <c r="GA167" s="125"/>
      <c r="GB167" s="125"/>
      <c r="GC167" s="125"/>
      <c r="GD167" s="125"/>
      <c r="GE167" s="125"/>
      <c r="GF167" s="125"/>
      <c r="GG167" s="125"/>
      <c r="GH167" s="125"/>
      <c r="GI167" s="125"/>
      <c r="GJ167" s="125"/>
      <c r="GK167" s="125"/>
      <c r="GL167" s="125"/>
      <c r="GM167" s="125"/>
      <c r="GN167" s="125"/>
      <c r="GO167" s="125"/>
      <c r="GP167" s="125"/>
      <c r="GQ167" s="125"/>
      <c r="GR167" s="125"/>
      <c r="GS167" s="125"/>
      <c r="GT167" s="125"/>
      <c r="GU167" s="125"/>
      <c r="GV167" s="125"/>
      <c r="GW167" s="125"/>
      <c r="GX167" s="125"/>
      <c r="GY167" s="125"/>
      <c r="GZ167" s="125"/>
    </row>
    <row r="168" spans="1:208" s="157" customFormat="1" ht="20.25" customHeight="1">
      <c r="B168" s="125"/>
      <c r="C168" s="125"/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125"/>
      <c r="AA168" s="125"/>
      <c r="AB168" s="125"/>
      <c r="AC168" s="125"/>
      <c r="AD168" s="125"/>
      <c r="AE168" s="125"/>
      <c r="AF168" s="125"/>
      <c r="AG168" s="125"/>
      <c r="AH168" s="125"/>
      <c r="AI168" s="125"/>
      <c r="AJ168" s="125"/>
      <c r="AK168" s="125"/>
      <c r="AL168" s="125"/>
      <c r="AM168" s="125"/>
      <c r="AN168" s="125"/>
      <c r="AO168" s="125"/>
      <c r="AP168" s="125"/>
      <c r="AQ168" s="125"/>
      <c r="AR168" s="125"/>
      <c r="AS168" s="125"/>
      <c r="AT168" s="125"/>
      <c r="AU168" s="125"/>
      <c r="AV168" s="125"/>
      <c r="AW168" s="125"/>
      <c r="AX168" s="125"/>
      <c r="AY168" s="125"/>
      <c r="AZ168" s="125"/>
      <c r="BA168" s="125"/>
      <c r="BB168" s="125"/>
      <c r="BC168" s="125"/>
      <c r="BD168" s="125"/>
      <c r="BE168" s="125"/>
      <c r="BF168" s="125"/>
      <c r="BG168" s="125"/>
      <c r="BH168" s="125"/>
      <c r="BI168" s="125"/>
      <c r="BJ168" s="125"/>
      <c r="BK168" s="125"/>
      <c r="BL168" s="125"/>
      <c r="BM168" s="125"/>
      <c r="BN168" s="125"/>
      <c r="BO168" s="125"/>
      <c r="BP168" s="125"/>
      <c r="BQ168" s="125"/>
      <c r="BR168" s="125"/>
      <c r="BS168" s="125"/>
      <c r="BT168" s="125"/>
      <c r="BU168" s="125"/>
      <c r="BV168" s="125"/>
      <c r="BW168" s="125"/>
      <c r="BX168" s="125"/>
      <c r="BY168" s="125"/>
      <c r="BZ168" s="125"/>
      <c r="CA168" s="125"/>
      <c r="CB168" s="125"/>
      <c r="CC168" s="125"/>
      <c r="CD168" s="125"/>
      <c r="CE168" s="125"/>
      <c r="CF168" s="125"/>
      <c r="CG168" s="125"/>
      <c r="CH168" s="125"/>
      <c r="CI168" s="125"/>
      <c r="CJ168" s="125"/>
      <c r="CK168" s="125"/>
      <c r="CL168" s="125"/>
      <c r="CM168" s="125"/>
      <c r="CN168" s="125"/>
      <c r="CO168" s="125"/>
      <c r="CP168" s="125"/>
      <c r="CQ168" s="125"/>
      <c r="CR168" s="125"/>
      <c r="CS168" s="125"/>
      <c r="CT168" s="125"/>
      <c r="CU168" s="125"/>
      <c r="CV168" s="125"/>
      <c r="CW168" s="125"/>
      <c r="CX168" s="125"/>
      <c r="CY168" s="125"/>
      <c r="CZ168" s="125"/>
      <c r="DA168" s="125"/>
      <c r="DB168" s="125"/>
      <c r="DC168" s="125"/>
      <c r="DD168" s="125"/>
      <c r="DE168" s="125"/>
      <c r="DF168" s="125"/>
      <c r="DG168" s="125"/>
      <c r="DH168" s="125"/>
      <c r="DI168" s="125"/>
      <c r="DJ168" s="125"/>
      <c r="DK168" s="125"/>
      <c r="DL168" s="125"/>
      <c r="DM168" s="125"/>
      <c r="DN168" s="125"/>
      <c r="DO168" s="125"/>
      <c r="DP168" s="125"/>
      <c r="DQ168" s="125"/>
      <c r="DR168" s="125"/>
      <c r="DS168" s="125"/>
      <c r="DT168" s="125"/>
      <c r="DU168" s="125"/>
      <c r="DV168" s="125"/>
      <c r="DW168" s="125"/>
      <c r="DX168" s="125"/>
      <c r="DY168" s="125"/>
      <c r="DZ168" s="125"/>
      <c r="EA168" s="125"/>
      <c r="EB168" s="125"/>
      <c r="EC168" s="125"/>
      <c r="ED168" s="125"/>
      <c r="EE168" s="125"/>
      <c r="EF168" s="125"/>
      <c r="EG168" s="125"/>
      <c r="EH168" s="125"/>
      <c r="EI168" s="125"/>
      <c r="EJ168" s="125"/>
      <c r="EK168" s="125"/>
      <c r="EL168" s="125"/>
      <c r="EM168" s="125"/>
      <c r="EN168" s="125"/>
      <c r="EO168" s="125"/>
      <c r="EP168" s="125"/>
      <c r="EQ168" s="125"/>
      <c r="ER168" s="125"/>
      <c r="ES168" s="125"/>
      <c r="ET168" s="125"/>
      <c r="EU168" s="125"/>
      <c r="EV168" s="125"/>
      <c r="EW168" s="125"/>
      <c r="EX168" s="125"/>
      <c r="EY168" s="125"/>
      <c r="EZ168" s="125"/>
      <c r="FA168" s="125"/>
      <c r="FB168" s="125"/>
      <c r="FC168" s="125"/>
      <c r="FD168" s="125"/>
      <c r="FE168" s="125"/>
      <c r="FF168" s="125"/>
      <c r="FG168" s="125"/>
      <c r="FH168" s="125"/>
      <c r="FI168" s="125"/>
      <c r="FJ168" s="125"/>
      <c r="FK168" s="125"/>
      <c r="FL168" s="125"/>
      <c r="FM168" s="125"/>
      <c r="FN168" s="125"/>
      <c r="FO168" s="125"/>
      <c r="FP168" s="125"/>
      <c r="FQ168" s="125"/>
      <c r="FR168" s="125"/>
      <c r="FS168" s="125"/>
      <c r="FT168" s="125"/>
      <c r="FU168" s="125"/>
      <c r="FV168" s="125"/>
      <c r="FW168" s="125"/>
      <c r="FX168" s="125"/>
      <c r="FY168" s="125"/>
      <c r="FZ168" s="125"/>
      <c r="GA168" s="125"/>
      <c r="GB168" s="125"/>
      <c r="GC168" s="125"/>
      <c r="GD168" s="125"/>
      <c r="GE168" s="125"/>
      <c r="GF168" s="125"/>
      <c r="GG168" s="125"/>
      <c r="GH168" s="125"/>
      <c r="GI168" s="125"/>
      <c r="GJ168" s="125"/>
      <c r="GK168" s="125"/>
      <c r="GL168" s="125"/>
      <c r="GM168" s="125"/>
      <c r="GN168" s="125"/>
      <c r="GO168" s="125"/>
      <c r="GP168" s="125"/>
      <c r="GQ168" s="125"/>
      <c r="GR168" s="125"/>
      <c r="GS168" s="125"/>
      <c r="GT168" s="125"/>
      <c r="GU168" s="125"/>
      <c r="GV168" s="125"/>
      <c r="GW168" s="125"/>
      <c r="GX168" s="125"/>
      <c r="GY168" s="125"/>
      <c r="GZ168" s="125"/>
    </row>
    <row r="169" spans="1:208" ht="20.25" customHeight="1">
      <c r="A169" s="521" t="s">
        <v>197</v>
      </c>
      <c r="B169" s="521"/>
      <c r="C169" s="521"/>
      <c r="D169" s="521"/>
      <c r="E169" s="521"/>
      <c r="F169" s="521"/>
      <c r="G169" s="521"/>
      <c r="H169" s="521"/>
      <c r="I169" s="521"/>
      <c r="J169" s="521"/>
      <c r="K169" s="521"/>
      <c r="L169" s="521"/>
      <c r="M169" s="521"/>
      <c r="N169" s="521"/>
      <c r="O169" s="521"/>
      <c r="P169" s="521"/>
      <c r="Q169" s="521"/>
      <c r="R169" s="521"/>
      <c r="S169" s="521"/>
      <c r="T169" s="521"/>
      <c r="U169" s="521"/>
      <c r="V169" s="521"/>
      <c r="W169" s="521"/>
      <c r="X169" s="521"/>
      <c r="Y169" s="521"/>
      <c r="Z169" s="521"/>
    </row>
    <row r="170" spans="1:208" ht="20.25" customHeight="1">
      <c r="A170" s="521" t="s">
        <v>240</v>
      </c>
      <c r="B170" s="521"/>
      <c r="C170" s="521"/>
      <c r="D170" s="521"/>
      <c r="E170" s="521"/>
      <c r="F170" s="521"/>
      <c r="G170" s="521"/>
      <c r="H170" s="521"/>
      <c r="I170" s="521"/>
      <c r="J170" s="521"/>
      <c r="K170" s="521"/>
      <c r="L170" s="521"/>
      <c r="M170" s="521"/>
      <c r="N170" s="521"/>
      <c r="O170" s="521"/>
      <c r="P170" s="521"/>
      <c r="Q170" s="521"/>
      <c r="R170" s="521"/>
      <c r="S170" s="521"/>
      <c r="T170" s="521"/>
      <c r="U170" s="521"/>
      <c r="V170" s="521"/>
      <c r="W170" s="521"/>
      <c r="X170" s="521"/>
      <c r="Y170" s="521"/>
      <c r="Z170" s="521"/>
    </row>
    <row r="171" spans="1:208" ht="20.25" customHeight="1" thickBot="1">
      <c r="A171" s="520" t="str">
        <f>A46</f>
        <v>วันที่  31  มกราคม  2557</v>
      </c>
      <c r="B171" s="520"/>
      <c r="C171" s="520"/>
      <c r="D171" s="520"/>
      <c r="E171" s="520"/>
      <c r="F171" s="520"/>
      <c r="G171" s="520"/>
      <c r="H171" s="520"/>
      <c r="I171" s="520"/>
      <c r="J171" s="520"/>
      <c r="K171" s="520"/>
      <c r="L171" s="520"/>
      <c r="M171" s="520"/>
      <c r="N171" s="520"/>
      <c r="O171" s="520"/>
      <c r="P171" s="520"/>
      <c r="Q171" s="520"/>
      <c r="R171" s="520"/>
      <c r="S171" s="520"/>
      <c r="T171" s="520"/>
      <c r="U171" s="520"/>
      <c r="V171" s="520"/>
      <c r="W171" s="520"/>
      <c r="X171" s="520"/>
      <c r="Y171" s="520"/>
      <c r="Z171" s="520"/>
    </row>
    <row r="172" spans="1:208" ht="20.25" customHeight="1">
      <c r="A172" s="126" t="s">
        <v>199</v>
      </c>
      <c r="B172" s="522" t="s">
        <v>200</v>
      </c>
      <c r="C172" s="522"/>
      <c r="D172" s="522" t="s">
        <v>201</v>
      </c>
      <c r="E172" s="522"/>
      <c r="F172" s="522" t="s">
        <v>202</v>
      </c>
      <c r="G172" s="522"/>
      <c r="H172" s="522"/>
      <c r="I172" s="522" t="s">
        <v>203</v>
      </c>
      <c r="J172" s="522"/>
      <c r="K172" s="522" t="s">
        <v>204</v>
      </c>
      <c r="L172" s="522"/>
      <c r="M172" s="523" t="s">
        <v>205</v>
      </c>
      <c r="N172" s="524"/>
      <c r="O172" s="525"/>
      <c r="P172" s="522" t="s">
        <v>206</v>
      </c>
      <c r="Q172" s="522"/>
      <c r="R172" s="522" t="s">
        <v>207</v>
      </c>
      <c r="S172" s="522"/>
      <c r="T172" s="522"/>
      <c r="U172" s="167" t="s">
        <v>208</v>
      </c>
      <c r="V172" s="522" t="s">
        <v>209</v>
      </c>
      <c r="W172" s="522"/>
      <c r="X172" s="167" t="s">
        <v>210</v>
      </c>
      <c r="Y172" s="167" t="s">
        <v>211</v>
      </c>
      <c r="Z172" s="526" t="s">
        <v>54</v>
      </c>
    </row>
    <row r="173" spans="1:208" ht="20.25" customHeight="1" thickBot="1">
      <c r="A173" s="128" t="s">
        <v>212</v>
      </c>
      <c r="B173" s="129" t="s">
        <v>213</v>
      </c>
      <c r="C173" s="129" t="s">
        <v>214</v>
      </c>
      <c r="D173" s="129" t="s">
        <v>215</v>
      </c>
      <c r="E173" s="129" t="s">
        <v>216</v>
      </c>
      <c r="F173" s="129" t="s">
        <v>217</v>
      </c>
      <c r="G173" s="129" t="s">
        <v>218</v>
      </c>
      <c r="H173" s="129" t="s">
        <v>219</v>
      </c>
      <c r="I173" s="129" t="s">
        <v>220</v>
      </c>
      <c r="J173" s="129" t="s">
        <v>221</v>
      </c>
      <c r="K173" s="129" t="s">
        <v>222</v>
      </c>
      <c r="L173" s="129" t="s">
        <v>223</v>
      </c>
      <c r="M173" s="130" t="s">
        <v>224</v>
      </c>
      <c r="N173" s="129" t="s">
        <v>225</v>
      </c>
      <c r="O173" s="129" t="s">
        <v>226</v>
      </c>
      <c r="P173" s="129" t="s">
        <v>227</v>
      </c>
      <c r="Q173" s="129" t="s">
        <v>228</v>
      </c>
      <c r="R173" s="129" t="s">
        <v>229</v>
      </c>
      <c r="S173" s="129" t="s">
        <v>230</v>
      </c>
      <c r="T173" s="129" t="s">
        <v>231</v>
      </c>
      <c r="U173" s="129" t="s">
        <v>232</v>
      </c>
      <c r="V173" s="129" t="s">
        <v>233</v>
      </c>
      <c r="W173" s="129" t="s">
        <v>234</v>
      </c>
      <c r="X173" s="129" t="s">
        <v>235</v>
      </c>
      <c r="Y173" s="129" t="s">
        <v>236</v>
      </c>
      <c r="Z173" s="527"/>
    </row>
    <row r="174" spans="1:208" ht="20.25" customHeight="1">
      <c r="A174" s="158" t="s">
        <v>239</v>
      </c>
      <c r="B174" s="138"/>
      <c r="C174" s="138">
        <v>0</v>
      </c>
      <c r="D174" s="138">
        <v>0</v>
      </c>
      <c r="E174" s="138">
        <v>0</v>
      </c>
      <c r="F174" s="138">
        <v>0</v>
      </c>
      <c r="G174" s="138"/>
      <c r="H174" s="138">
        <v>0</v>
      </c>
      <c r="I174" s="138">
        <v>0</v>
      </c>
      <c r="J174" s="138">
        <v>0</v>
      </c>
      <c r="K174" s="138">
        <v>0</v>
      </c>
      <c r="L174" s="138">
        <v>0</v>
      </c>
      <c r="M174" s="138">
        <v>0</v>
      </c>
      <c r="N174" s="138">
        <v>0</v>
      </c>
      <c r="O174" s="138">
        <v>0</v>
      </c>
      <c r="P174" s="138">
        <v>0</v>
      </c>
      <c r="Q174" s="138">
        <v>0</v>
      </c>
      <c r="R174" s="138">
        <v>0</v>
      </c>
      <c r="S174" s="138">
        <v>0</v>
      </c>
      <c r="T174" s="138">
        <v>0</v>
      </c>
      <c r="U174" s="138">
        <v>0</v>
      </c>
      <c r="V174" s="138">
        <v>0</v>
      </c>
      <c r="W174" s="138">
        <v>0</v>
      </c>
      <c r="X174" s="138">
        <v>0</v>
      </c>
      <c r="Y174" s="138">
        <v>568806</v>
      </c>
      <c r="Z174" s="133">
        <f>SUM(B174:Y174)</f>
        <v>568806</v>
      </c>
    </row>
    <row r="175" spans="1:208" ht="20.25" customHeight="1">
      <c r="A175" s="159">
        <v>510000</v>
      </c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>
        <v>0</v>
      </c>
      <c r="Z175" s="143">
        <f>SUM(B175:Y175)</f>
        <v>0</v>
      </c>
    </row>
    <row r="176" spans="1:208" ht="20.25" customHeight="1">
      <c r="A176" s="135">
        <v>111000</v>
      </c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>
        <v>0</v>
      </c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43">
        <f>SUM(B176:Y176)</f>
        <v>0</v>
      </c>
    </row>
    <row r="177" spans="1:26" ht="20.25" customHeight="1">
      <c r="A177" s="135"/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43">
        <f>SUM(B177:Y177)</f>
        <v>0</v>
      </c>
    </row>
    <row r="178" spans="1:26" ht="20.25" customHeight="1">
      <c r="A178" s="145"/>
      <c r="B178" s="136"/>
      <c r="C178" s="136"/>
      <c r="D178" s="136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53"/>
    </row>
    <row r="179" spans="1:26" ht="20.25" customHeight="1" thickBot="1">
      <c r="A179" s="128"/>
      <c r="B179" s="137"/>
      <c r="C179" s="137"/>
      <c r="D179" s="137"/>
      <c r="E179" s="137"/>
      <c r="F179" s="137"/>
      <c r="G179" s="137"/>
      <c r="H179" s="137"/>
      <c r="I179" s="137"/>
      <c r="J179" s="137"/>
      <c r="K179" s="137"/>
      <c r="L179" s="137"/>
      <c r="M179" s="137"/>
      <c r="N179" s="137"/>
      <c r="O179" s="137"/>
      <c r="P179" s="137"/>
      <c r="Q179" s="137"/>
      <c r="R179" s="137"/>
      <c r="S179" s="137"/>
      <c r="T179" s="137"/>
      <c r="U179" s="137"/>
      <c r="V179" s="137"/>
      <c r="W179" s="137"/>
      <c r="X179" s="137"/>
      <c r="Y179" s="137"/>
      <c r="Z179" s="144">
        <f>SUM(B179:Y179)</f>
        <v>0</v>
      </c>
    </row>
    <row r="180" spans="1:26" ht="20.25" customHeight="1">
      <c r="A180" s="126" t="s">
        <v>237</v>
      </c>
      <c r="B180" s="160">
        <f>SUM(B175:B179)</f>
        <v>0</v>
      </c>
      <c r="C180" s="160">
        <f t="shared" ref="C180:I180" si="35">SUM(C179)</f>
        <v>0</v>
      </c>
      <c r="D180" s="160">
        <f t="shared" si="35"/>
        <v>0</v>
      </c>
      <c r="E180" s="160">
        <f t="shared" si="35"/>
        <v>0</v>
      </c>
      <c r="F180" s="160">
        <f t="shared" si="35"/>
        <v>0</v>
      </c>
      <c r="G180" s="160">
        <f t="shared" si="35"/>
        <v>0</v>
      </c>
      <c r="H180" s="160">
        <f t="shared" si="35"/>
        <v>0</v>
      </c>
      <c r="I180" s="160">
        <f t="shared" si="35"/>
        <v>0</v>
      </c>
      <c r="J180" s="160">
        <f>SUM(J176:J179)</f>
        <v>0</v>
      </c>
      <c r="K180" s="160">
        <f>SUM(K179)</f>
        <v>0</v>
      </c>
      <c r="L180" s="160">
        <f>SUM(L179)</f>
        <v>0</v>
      </c>
      <c r="M180" s="160">
        <f>SUM(M175:M179)</f>
        <v>0</v>
      </c>
      <c r="N180" s="160">
        <f>SUM(N175:N179)</f>
        <v>0</v>
      </c>
      <c r="O180" s="160">
        <f t="shared" ref="O180:Y180" si="36">SUM(O179)</f>
        <v>0</v>
      </c>
      <c r="P180" s="160">
        <f t="shared" si="36"/>
        <v>0</v>
      </c>
      <c r="Q180" s="160">
        <f t="shared" si="36"/>
        <v>0</v>
      </c>
      <c r="R180" s="160">
        <f t="shared" si="36"/>
        <v>0</v>
      </c>
      <c r="S180" s="160">
        <f t="shared" si="36"/>
        <v>0</v>
      </c>
      <c r="T180" s="160">
        <f t="shared" si="36"/>
        <v>0</v>
      </c>
      <c r="U180" s="160">
        <f t="shared" si="36"/>
        <v>0</v>
      </c>
      <c r="V180" s="160">
        <f t="shared" si="36"/>
        <v>0</v>
      </c>
      <c r="W180" s="160">
        <f t="shared" si="36"/>
        <v>0</v>
      </c>
      <c r="X180" s="160">
        <f t="shared" si="36"/>
        <v>0</v>
      </c>
      <c r="Y180" s="160">
        <f t="shared" si="36"/>
        <v>0</v>
      </c>
      <c r="Z180" s="140">
        <f>SUM(B180:Y180)</f>
        <v>0</v>
      </c>
    </row>
    <row r="181" spans="1:26" ht="20.25" customHeight="1" thickBot="1">
      <c r="A181" s="128" t="s">
        <v>238</v>
      </c>
      <c r="B181" s="161">
        <f t="shared" ref="B181:Z181" si="37">B174+B180</f>
        <v>0</v>
      </c>
      <c r="C181" s="161">
        <f t="shared" si="37"/>
        <v>0</v>
      </c>
      <c r="D181" s="161">
        <f t="shared" si="37"/>
        <v>0</v>
      </c>
      <c r="E181" s="161">
        <f t="shared" si="37"/>
        <v>0</v>
      </c>
      <c r="F181" s="161">
        <f t="shared" si="37"/>
        <v>0</v>
      </c>
      <c r="G181" s="161">
        <f t="shared" si="37"/>
        <v>0</v>
      </c>
      <c r="H181" s="161">
        <f t="shared" si="37"/>
        <v>0</v>
      </c>
      <c r="I181" s="161">
        <f t="shared" si="37"/>
        <v>0</v>
      </c>
      <c r="J181" s="161">
        <f t="shared" si="37"/>
        <v>0</v>
      </c>
      <c r="K181" s="161">
        <f t="shared" si="37"/>
        <v>0</v>
      </c>
      <c r="L181" s="161">
        <f t="shared" si="37"/>
        <v>0</v>
      </c>
      <c r="M181" s="161">
        <f t="shared" si="37"/>
        <v>0</v>
      </c>
      <c r="N181" s="161">
        <f t="shared" si="37"/>
        <v>0</v>
      </c>
      <c r="O181" s="161">
        <f t="shared" si="37"/>
        <v>0</v>
      </c>
      <c r="P181" s="161">
        <f t="shared" si="37"/>
        <v>0</v>
      </c>
      <c r="Q181" s="161">
        <f t="shared" si="37"/>
        <v>0</v>
      </c>
      <c r="R181" s="161">
        <f t="shared" si="37"/>
        <v>0</v>
      </c>
      <c r="S181" s="161">
        <f t="shared" si="37"/>
        <v>0</v>
      </c>
      <c r="T181" s="161">
        <f t="shared" si="37"/>
        <v>0</v>
      </c>
      <c r="U181" s="161">
        <f t="shared" si="37"/>
        <v>0</v>
      </c>
      <c r="V181" s="161">
        <f t="shared" si="37"/>
        <v>0</v>
      </c>
      <c r="W181" s="161">
        <f t="shared" si="37"/>
        <v>0</v>
      </c>
      <c r="X181" s="161">
        <f t="shared" si="37"/>
        <v>0</v>
      </c>
      <c r="Y181" s="161">
        <f t="shared" si="37"/>
        <v>568806</v>
      </c>
      <c r="Z181" s="144">
        <f t="shared" si="37"/>
        <v>568806</v>
      </c>
    </row>
    <row r="182" spans="1:26" ht="20.25" customHeight="1">
      <c r="A182" s="158" t="s">
        <v>239</v>
      </c>
      <c r="B182" s="138"/>
      <c r="C182" s="138">
        <v>0</v>
      </c>
      <c r="D182" s="138">
        <v>0</v>
      </c>
      <c r="E182" s="138">
        <v>0</v>
      </c>
      <c r="F182" s="138">
        <v>0</v>
      </c>
      <c r="G182" s="138"/>
      <c r="H182" s="138"/>
      <c r="I182" s="138"/>
      <c r="J182" s="138"/>
      <c r="K182" s="138">
        <v>0</v>
      </c>
      <c r="L182" s="138">
        <v>0</v>
      </c>
      <c r="M182" s="138">
        <v>0</v>
      </c>
      <c r="N182" s="138">
        <v>0</v>
      </c>
      <c r="O182" s="138">
        <v>0</v>
      </c>
      <c r="P182" s="138">
        <v>0</v>
      </c>
      <c r="Q182" s="138">
        <v>0</v>
      </c>
      <c r="R182" s="138">
        <v>0</v>
      </c>
      <c r="S182" s="138">
        <v>0</v>
      </c>
      <c r="T182" s="138">
        <v>0</v>
      </c>
      <c r="U182" s="138">
        <v>0</v>
      </c>
      <c r="V182" s="138">
        <v>0</v>
      </c>
      <c r="W182" s="138">
        <v>0</v>
      </c>
      <c r="X182" s="138">
        <v>0</v>
      </c>
      <c r="Y182" s="138">
        <v>0</v>
      </c>
      <c r="Z182" s="162">
        <f>SUM(B182:Y182)</f>
        <v>0</v>
      </c>
    </row>
    <row r="183" spans="1:26" ht="20.25" customHeight="1">
      <c r="A183" s="159">
        <v>542000</v>
      </c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63"/>
      <c r="Z183" s="143">
        <f>SUM(B183:Y183)</f>
        <v>0</v>
      </c>
    </row>
    <row r="184" spans="1:26" ht="20.25" customHeight="1">
      <c r="A184" s="135">
        <v>420900</v>
      </c>
      <c r="B184" s="136"/>
      <c r="C184" s="136"/>
      <c r="D184" s="136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3">
        <f>SUM(B184:Y184)</f>
        <v>0</v>
      </c>
    </row>
    <row r="185" spans="1:26" ht="20.25" customHeight="1">
      <c r="A185" s="164"/>
      <c r="B185" s="136"/>
      <c r="C185" s="136"/>
      <c r="D185" s="136"/>
      <c r="E185" s="136"/>
      <c r="F185" s="136"/>
      <c r="G185" s="136"/>
      <c r="H185" s="136">
        <v>0</v>
      </c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3">
        <f>SUM(B185:Y185)</f>
        <v>0</v>
      </c>
    </row>
    <row r="186" spans="1:26" ht="20.25" customHeight="1" thickBot="1">
      <c r="A186" s="164"/>
      <c r="B186" s="136"/>
      <c r="C186" s="136"/>
      <c r="D186" s="136"/>
      <c r="E186" s="136"/>
      <c r="F186" s="136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3">
        <f>SUM(B186:Y186)</f>
        <v>0</v>
      </c>
    </row>
    <row r="187" spans="1:26" ht="20.25" customHeight="1">
      <c r="A187" s="126" t="s">
        <v>237</v>
      </c>
      <c r="B187" s="138">
        <f t="shared" ref="B187:Z187" si="38">SUM(B183:B186)</f>
        <v>0</v>
      </c>
      <c r="C187" s="138">
        <f t="shared" si="38"/>
        <v>0</v>
      </c>
      <c r="D187" s="138">
        <f t="shared" si="38"/>
        <v>0</v>
      </c>
      <c r="E187" s="138">
        <f t="shared" si="38"/>
        <v>0</v>
      </c>
      <c r="F187" s="138">
        <f t="shared" si="38"/>
        <v>0</v>
      </c>
      <c r="G187" s="138">
        <f t="shared" si="38"/>
        <v>0</v>
      </c>
      <c r="H187" s="138">
        <f t="shared" si="38"/>
        <v>0</v>
      </c>
      <c r="I187" s="138">
        <f t="shared" si="38"/>
        <v>0</v>
      </c>
      <c r="J187" s="138">
        <f t="shared" si="38"/>
        <v>0</v>
      </c>
      <c r="K187" s="138">
        <f t="shared" si="38"/>
        <v>0</v>
      </c>
      <c r="L187" s="138">
        <f t="shared" si="38"/>
        <v>0</v>
      </c>
      <c r="M187" s="138">
        <f t="shared" si="38"/>
        <v>0</v>
      </c>
      <c r="N187" s="138">
        <f t="shared" si="38"/>
        <v>0</v>
      </c>
      <c r="O187" s="138">
        <f t="shared" si="38"/>
        <v>0</v>
      </c>
      <c r="P187" s="138">
        <f t="shared" si="38"/>
        <v>0</v>
      </c>
      <c r="Q187" s="138">
        <f t="shared" si="38"/>
        <v>0</v>
      </c>
      <c r="R187" s="138">
        <f t="shared" si="38"/>
        <v>0</v>
      </c>
      <c r="S187" s="138">
        <f t="shared" si="38"/>
        <v>0</v>
      </c>
      <c r="T187" s="138">
        <f t="shared" si="38"/>
        <v>0</v>
      </c>
      <c r="U187" s="138">
        <f t="shared" si="38"/>
        <v>0</v>
      </c>
      <c r="V187" s="138">
        <f t="shared" si="38"/>
        <v>0</v>
      </c>
      <c r="W187" s="138">
        <f t="shared" si="38"/>
        <v>0</v>
      </c>
      <c r="X187" s="138">
        <f t="shared" si="38"/>
        <v>0</v>
      </c>
      <c r="Y187" s="138">
        <f t="shared" si="38"/>
        <v>0</v>
      </c>
      <c r="Z187" s="140">
        <f t="shared" si="38"/>
        <v>0</v>
      </c>
    </row>
    <row r="188" spans="1:26" ht="20.25" customHeight="1" thickBot="1">
      <c r="A188" s="128" t="s">
        <v>238</v>
      </c>
      <c r="B188" s="137">
        <f t="shared" ref="B188:Y188" si="39">B182+B187</f>
        <v>0</v>
      </c>
      <c r="C188" s="137">
        <f t="shared" si="39"/>
        <v>0</v>
      </c>
      <c r="D188" s="137">
        <f t="shared" si="39"/>
        <v>0</v>
      </c>
      <c r="E188" s="137">
        <f t="shared" si="39"/>
        <v>0</v>
      </c>
      <c r="F188" s="137">
        <f t="shared" si="39"/>
        <v>0</v>
      </c>
      <c r="G188" s="137">
        <f t="shared" si="39"/>
        <v>0</v>
      </c>
      <c r="H188" s="137">
        <f t="shared" si="39"/>
        <v>0</v>
      </c>
      <c r="I188" s="137">
        <f t="shared" si="39"/>
        <v>0</v>
      </c>
      <c r="J188" s="137">
        <f t="shared" si="39"/>
        <v>0</v>
      </c>
      <c r="K188" s="137">
        <f t="shared" si="39"/>
        <v>0</v>
      </c>
      <c r="L188" s="137">
        <f t="shared" si="39"/>
        <v>0</v>
      </c>
      <c r="M188" s="137">
        <f t="shared" si="39"/>
        <v>0</v>
      </c>
      <c r="N188" s="137">
        <f t="shared" si="39"/>
        <v>0</v>
      </c>
      <c r="O188" s="137">
        <f t="shared" si="39"/>
        <v>0</v>
      </c>
      <c r="P188" s="137">
        <f t="shared" si="39"/>
        <v>0</v>
      </c>
      <c r="Q188" s="137">
        <f t="shared" si="39"/>
        <v>0</v>
      </c>
      <c r="R188" s="137">
        <f t="shared" si="39"/>
        <v>0</v>
      </c>
      <c r="S188" s="137">
        <f t="shared" si="39"/>
        <v>0</v>
      </c>
      <c r="T188" s="137">
        <f t="shared" si="39"/>
        <v>0</v>
      </c>
      <c r="U188" s="137">
        <f t="shared" si="39"/>
        <v>0</v>
      </c>
      <c r="V188" s="137">
        <f t="shared" si="39"/>
        <v>0</v>
      </c>
      <c r="W188" s="137">
        <f t="shared" si="39"/>
        <v>0</v>
      </c>
      <c r="X188" s="137">
        <f t="shared" si="39"/>
        <v>0</v>
      </c>
      <c r="Y188" s="137">
        <f t="shared" si="39"/>
        <v>0</v>
      </c>
      <c r="Z188" s="144">
        <f>+Z182+Z187</f>
        <v>0</v>
      </c>
    </row>
    <row r="189" spans="1:26" ht="20.25" customHeight="1" thickBot="1">
      <c r="A189" s="126" t="s">
        <v>237</v>
      </c>
      <c r="B189" s="160">
        <f>B181+B188</f>
        <v>0</v>
      </c>
      <c r="C189" s="160">
        <f t="shared" ref="C189:M189" si="40">C181+C188</f>
        <v>0</v>
      </c>
      <c r="D189" s="160">
        <f t="shared" si="40"/>
        <v>0</v>
      </c>
      <c r="E189" s="160">
        <f t="shared" si="40"/>
        <v>0</v>
      </c>
      <c r="F189" s="160">
        <f t="shared" si="40"/>
        <v>0</v>
      </c>
      <c r="G189" s="160">
        <f t="shared" si="40"/>
        <v>0</v>
      </c>
      <c r="H189" s="160">
        <f t="shared" si="40"/>
        <v>0</v>
      </c>
      <c r="I189" s="160">
        <f t="shared" si="40"/>
        <v>0</v>
      </c>
      <c r="J189" s="160">
        <f t="shared" si="40"/>
        <v>0</v>
      </c>
      <c r="K189" s="160">
        <f t="shared" si="40"/>
        <v>0</v>
      </c>
      <c r="L189" s="160">
        <f t="shared" si="40"/>
        <v>0</v>
      </c>
      <c r="M189" s="160">
        <f t="shared" si="40"/>
        <v>0</v>
      </c>
      <c r="N189" s="160">
        <f>N181+N188</f>
        <v>0</v>
      </c>
      <c r="O189" s="160">
        <f t="shared" ref="O189" si="41">O181+O188</f>
        <v>0</v>
      </c>
      <c r="P189" s="160">
        <f t="shared" ref="P189" si="42">P181+P188</f>
        <v>0</v>
      </c>
      <c r="Q189" s="160">
        <f t="shared" ref="Q189" si="43">Q181+Q188</f>
        <v>0</v>
      </c>
      <c r="R189" s="160">
        <f t="shared" ref="R189" si="44">R181+R188</f>
        <v>0</v>
      </c>
      <c r="S189" s="160">
        <f t="shared" ref="S189" si="45">S181+S188</f>
        <v>0</v>
      </c>
      <c r="T189" s="160">
        <f t="shared" ref="T189" si="46">T181+T188</f>
        <v>0</v>
      </c>
      <c r="U189" s="160">
        <f t="shared" ref="U189" si="47">U181+U188</f>
        <v>0</v>
      </c>
      <c r="V189" s="160">
        <f t="shared" ref="V189" si="48">V181+V188</f>
        <v>0</v>
      </c>
      <c r="W189" s="160">
        <f t="shared" ref="W189" si="49">W181+W188</f>
        <v>0</v>
      </c>
      <c r="X189" s="160">
        <f t="shared" ref="X189" si="50">X181+X188</f>
        <v>0</v>
      </c>
      <c r="Y189" s="160">
        <f>Y181+Y188</f>
        <v>568806</v>
      </c>
      <c r="Z189" s="160">
        <f t="shared" ref="Z189:Z190" si="51">Z181+Z188</f>
        <v>568806</v>
      </c>
    </row>
    <row r="190" spans="1:26" ht="20.25" customHeight="1" thickBot="1">
      <c r="A190" s="128" t="s">
        <v>238</v>
      </c>
      <c r="B190" s="165">
        <f>B181+B188</f>
        <v>0</v>
      </c>
      <c r="C190" s="165">
        <f t="shared" ref="C190:N190" si="52">C181+C188</f>
        <v>0</v>
      </c>
      <c r="D190" s="165">
        <f t="shared" si="52"/>
        <v>0</v>
      </c>
      <c r="E190" s="165">
        <f t="shared" si="52"/>
        <v>0</v>
      </c>
      <c r="F190" s="165">
        <f t="shared" si="52"/>
        <v>0</v>
      </c>
      <c r="G190" s="165">
        <f t="shared" si="52"/>
        <v>0</v>
      </c>
      <c r="H190" s="165">
        <f t="shared" si="52"/>
        <v>0</v>
      </c>
      <c r="I190" s="165">
        <f t="shared" si="52"/>
        <v>0</v>
      </c>
      <c r="J190" s="165">
        <f t="shared" si="52"/>
        <v>0</v>
      </c>
      <c r="K190" s="165">
        <f t="shared" si="52"/>
        <v>0</v>
      </c>
      <c r="L190" s="165">
        <f t="shared" si="52"/>
        <v>0</v>
      </c>
      <c r="M190" s="165">
        <f t="shared" si="52"/>
        <v>0</v>
      </c>
      <c r="N190" s="165">
        <f t="shared" si="52"/>
        <v>0</v>
      </c>
      <c r="O190" s="165">
        <f>O60+O69+O80+O99+O107+O121+O140+O150+O159+O181+O188</f>
        <v>0</v>
      </c>
      <c r="P190" s="165">
        <f>P60+P69+P80+P99+P107+P121+P140+P150+P159+P181+P188</f>
        <v>0</v>
      </c>
      <c r="Q190" s="165">
        <f>Q60+Q69+Q80+Q99+Q107+Q121+Q140+Q150+Q159+Q181+Q188</f>
        <v>0</v>
      </c>
      <c r="R190" s="165">
        <f>R60+R69+R80+R99+R107+R121+R140+R150+R159+R181+R188</f>
        <v>0</v>
      </c>
      <c r="S190" s="165">
        <f>S60+S69+S80+S99+S107+S121+S140+S150+S159+S181+S188</f>
        <v>0</v>
      </c>
      <c r="T190" s="165">
        <f>T60+T69+T80+T99+T107+T121+T140+T150+T159+T181+T188</f>
        <v>0</v>
      </c>
      <c r="U190" s="165">
        <f>U60+U69+U80+U99+U107+U121+U140+U150+U159+U181+U188</f>
        <v>0</v>
      </c>
      <c r="V190" s="165">
        <f>V60+V69+V80+V99+V107+V121+V140+V150+V159+V181+V188</f>
        <v>0</v>
      </c>
      <c r="W190" s="165">
        <f>W60+W69+W80+W99+W107+W121+W140+W150+W159+W181+W188</f>
        <v>0</v>
      </c>
      <c r="X190" s="165">
        <f>X60+X69+X80+X99+X107+X121+X140+X150+X159+X181+X188</f>
        <v>0</v>
      </c>
      <c r="Y190" s="165">
        <f>Y60+Y69+Y80+Y99+Y107+Y121+Y140+Y150+Y159+Y181+Y188</f>
        <v>568806</v>
      </c>
      <c r="Z190" s="160">
        <f t="shared" si="51"/>
        <v>568806</v>
      </c>
    </row>
  </sheetData>
  <mergeCells count="65">
    <mergeCell ref="A169:Z169"/>
    <mergeCell ref="A170:Z170"/>
    <mergeCell ref="A171:Z171"/>
    <mergeCell ref="B172:C172"/>
    <mergeCell ref="D172:E172"/>
    <mergeCell ref="F172:H172"/>
    <mergeCell ref="I172:J172"/>
    <mergeCell ref="K172:L172"/>
    <mergeCell ref="M172:O172"/>
    <mergeCell ref="P172:Q172"/>
    <mergeCell ref="R172:T172"/>
    <mergeCell ref="V172:W172"/>
    <mergeCell ref="Z172:Z173"/>
    <mergeCell ref="P130:Q130"/>
    <mergeCell ref="R130:T130"/>
    <mergeCell ref="V130:W130"/>
    <mergeCell ref="Z130:Z131"/>
    <mergeCell ref="Z88:Z89"/>
    <mergeCell ref="A127:Z127"/>
    <mergeCell ref="A128:Z128"/>
    <mergeCell ref="A129:Z129"/>
    <mergeCell ref="B130:C130"/>
    <mergeCell ref="D130:E130"/>
    <mergeCell ref="F130:H130"/>
    <mergeCell ref="I130:J130"/>
    <mergeCell ref="K130:L130"/>
    <mergeCell ref="M130:O130"/>
    <mergeCell ref="A87:Z87"/>
    <mergeCell ref="B88:C88"/>
    <mergeCell ref="D88:E88"/>
    <mergeCell ref="F88:H88"/>
    <mergeCell ref="I88:J88"/>
    <mergeCell ref="K88:L88"/>
    <mergeCell ref="M88:O88"/>
    <mergeCell ref="P88:Q88"/>
    <mergeCell ref="R88:T88"/>
    <mergeCell ref="V88:W88"/>
    <mergeCell ref="A86:Z86"/>
    <mergeCell ref="B47:C47"/>
    <mergeCell ref="D47:E47"/>
    <mergeCell ref="F47:H47"/>
    <mergeCell ref="I47:J47"/>
    <mergeCell ref="K47:L47"/>
    <mergeCell ref="M47:O47"/>
    <mergeCell ref="P47:Q47"/>
    <mergeCell ref="R47:T47"/>
    <mergeCell ref="V47:W47"/>
    <mergeCell ref="Z47:Z48"/>
    <mergeCell ref="A85:Z85"/>
    <mergeCell ref="A46:Z46"/>
    <mergeCell ref="A1:Z1"/>
    <mergeCell ref="A2:Z2"/>
    <mergeCell ref="A3:Z3"/>
    <mergeCell ref="B4:C4"/>
    <mergeCell ref="D4:E4"/>
    <mergeCell ref="F4:H4"/>
    <mergeCell ref="I4:J4"/>
    <mergeCell ref="K4:L4"/>
    <mergeCell ref="M4:O4"/>
    <mergeCell ref="P4:Q4"/>
    <mergeCell ref="R4:T4"/>
    <mergeCell ref="V4:W4"/>
    <mergeCell ref="Z4:Z5"/>
    <mergeCell ref="A44:Z44"/>
    <mergeCell ref="A45:Z4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r:id="rId1"/>
  <headerFooter scaleWithDoc="0"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111"/>
  <sheetViews>
    <sheetView topLeftCell="A19" workbookViewId="0">
      <selection activeCell="I13" sqref="I13"/>
    </sheetView>
  </sheetViews>
  <sheetFormatPr defaultColWidth="9.109375" defaultRowHeight="20.399999999999999"/>
  <cols>
    <col min="1" max="1" width="6" style="233" customWidth="1"/>
    <col min="2" max="2" width="8.6640625" style="233" customWidth="1"/>
    <col min="3" max="6" width="9.109375" style="234"/>
    <col min="7" max="7" width="9.33203125" style="234" customWidth="1"/>
    <col min="8" max="22" width="9.109375" style="234"/>
    <col min="23" max="23" width="9.109375" style="235"/>
    <col min="24" max="24" width="9.109375" style="231"/>
    <col min="25" max="25" width="9.109375" style="232"/>
    <col min="26" max="16384" width="9.109375" style="233"/>
  </cols>
  <sheetData>
    <row r="1" spans="1:26">
      <c r="A1" s="538" t="s">
        <v>290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</row>
    <row r="2" spans="1:26">
      <c r="A2" s="538" t="s">
        <v>197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</row>
    <row r="3" spans="1:26">
      <c r="A3" s="538" t="s">
        <v>291</v>
      </c>
      <c r="B3" s="538"/>
      <c r="C3" s="538"/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  <c r="P3" s="538"/>
      <c r="Q3" s="538"/>
      <c r="R3" s="538"/>
      <c r="S3" s="538"/>
      <c r="T3" s="538"/>
      <c r="U3" s="538"/>
      <c r="V3" s="538"/>
      <c r="W3" s="538"/>
    </row>
    <row r="4" spans="1:26">
      <c r="A4" s="538" t="s">
        <v>292</v>
      </c>
      <c r="B4" s="538"/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538"/>
      <c r="S4" s="538"/>
      <c r="T4" s="538"/>
      <c r="U4" s="538"/>
      <c r="V4" s="538"/>
      <c r="W4" s="538"/>
    </row>
    <row r="6" spans="1:26">
      <c r="A6" s="236"/>
      <c r="B6" s="237"/>
      <c r="C6" s="238" t="s">
        <v>211</v>
      </c>
      <c r="D6" s="531" t="s">
        <v>200</v>
      </c>
      <c r="E6" s="532"/>
      <c r="F6" s="531" t="s">
        <v>201</v>
      </c>
      <c r="G6" s="532"/>
      <c r="H6" s="531" t="s">
        <v>202</v>
      </c>
      <c r="I6" s="532"/>
      <c r="J6" s="531" t="s">
        <v>203</v>
      </c>
      <c r="K6" s="532"/>
      <c r="L6" s="531" t="s">
        <v>204</v>
      </c>
      <c r="M6" s="532"/>
      <c r="N6" s="531" t="s">
        <v>205</v>
      </c>
      <c r="O6" s="533"/>
      <c r="P6" s="531" t="s">
        <v>206</v>
      </c>
      <c r="Q6" s="532"/>
      <c r="R6" s="531" t="s">
        <v>207</v>
      </c>
      <c r="S6" s="533"/>
      <c r="T6" s="238" t="s">
        <v>293</v>
      </c>
      <c r="U6" s="238" t="s">
        <v>209</v>
      </c>
      <c r="V6" s="238" t="s">
        <v>210</v>
      </c>
      <c r="W6" s="534" t="s">
        <v>54</v>
      </c>
    </row>
    <row r="7" spans="1:26">
      <c r="A7" s="239"/>
      <c r="B7" s="240"/>
      <c r="C7" s="238" t="s">
        <v>236</v>
      </c>
      <c r="D7" s="241" t="s">
        <v>213</v>
      </c>
      <c r="E7" s="242" t="s">
        <v>214</v>
      </c>
      <c r="F7" s="238" t="s">
        <v>215</v>
      </c>
      <c r="G7" s="238" t="s">
        <v>216</v>
      </c>
      <c r="H7" s="238" t="s">
        <v>217</v>
      </c>
      <c r="I7" s="238" t="s">
        <v>218</v>
      </c>
      <c r="J7" s="238" t="s">
        <v>220</v>
      </c>
      <c r="K7" s="238" t="s">
        <v>221</v>
      </c>
      <c r="L7" s="238" t="s">
        <v>222</v>
      </c>
      <c r="M7" s="238" t="s">
        <v>223</v>
      </c>
      <c r="N7" s="243" t="s">
        <v>224</v>
      </c>
      <c r="O7" s="238" t="s">
        <v>225</v>
      </c>
      <c r="P7" s="238" t="s">
        <v>227</v>
      </c>
      <c r="Q7" s="238" t="s">
        <v>228</v>
      </c>
      <c r="R7" s="238" t="s">
        <v>229</v>
      </c>
      <c r="S7" s="238" t="s">
        <v>230</v>
      </c>
      <c r="T7" s="238" t="s">
        <v>294</v>
      </c>
      <c r="U7" s="238" t="s">
        <v>233</v>
      </c>
      <c r="V7" s="238" t="s">
        <v>235</v>
      </c>
      <c r="W7" s="535"/>
    </row>
    <row r="8" spans="1:26">
      <c r="A8" s="244" t="s">
        <v>192</v>
      </c>
      <c r="B8" s="245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7"/>
    </row>
    <row r="9" spans="1:26">
      <c r="A9" s="244"/>
      <c r="B9" s="245" t="s">
        <v>295</v>
      </c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7">
        <f>SUM(C9:V9)</f>
        <v>0</v>
      </c>
    </row>
    <row r="10" spans="1:26">
      <c r="A10" s="244"/>
      <c r="B10" s="245" t="s">
        <v>296</v>
      </c>
      <c r="C10" s="246">
        <v>0</v>
      </c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7">
        <f t="shared" ref="W10:W16" si="0">SUM(C10:V10)</f>
        <v>0</v>
      </c>
    </row>
    <row r="11" spans="1:26">
      <c r="A11" s="244"/>
      <c r="B11" s="245" t="s">
        <v>297</v>
      </c>
      <c r="C11" s="246">
        <v>0</v>
      </c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7">
        <f t="shared" si="0"/>
        <v>0</v>
      </c>
    </row>
    <row r="12" spans="1:26">
      <c r="A12" s="244"/>
      <c r="B12" s="245" t="s">
        <v>298</v>
      </c>
      <c r="C12" s="246">
        <v>0</v>
      </c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7">
        <f t="shared" si="0"/>
        <v>0</v>
      </c>
    </row>
    <row r="13" spans="1:26">
      <c r="A13" s="244"/>
      <c r="B13" s="245" t="s">
        <v>299</v>
      </c>
      <c r="C13" s="246">
        <v>0</v>
      </c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7">
        <f t="shared" si="0"/>
        <v>0</v>
      </c>
    </row>
    <row r="14" spans="1:26">
      <c r="A14" s="248"/>
      <c r="B14" s="245" t="s">
        <v>300</v>
      </c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7">
        <f t="shared" si="0"/>
        <v>0</v>
      </c>
    </row>
    <row r="15" spans="1:26" s="255" customFormat="1" ht="19.2">
      <c r="A15" s="249"/>
      <c r="B15" s="250" t="s">
        <v>237</v>
      </c>
      <c r="C15" s="251">
        <f>SUM(C9:C14)</f>
        <v>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2">
        <f>SUM(W9:W14)</f>
        <v>0</v>
      </c>
      <c r="X15" s="253"/>
      <c r="Y15" s="254"/>
    </row>
    <row r="16" spans="1:26" s="255" customFormat="1" ht="19.8" thickBot="1">
      <c r="A16" s="256"/>
      <c r="B16" s="257" t="s">
        <v>301</v>
      </c>
      <c r="C16" s="258">
        <f>0</f>
        <v>0</v>
      </c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8"/>
      <c r="W16" s="259">
        <f t="shared" si="0"/>
        <v>0</v>
      </c>
      <c r="X16" s="253"/>
      <c r="Y16" s="254"/>
      <c r="Z16" s="260"/>
    </row>
    <row r="17" spans="1:26" ht="21" thickTop="1">
      <c r="A17" s="261" t="s">
        <v>132</v>
      </c>
      <c r="B17" s="262"/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4"/>
    </row>
    <row r="18" spans="1:26">
      <c r="A18" s="261"/>
      <c r="B18" s="262" t="s">
        <v>302</v>
      </c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47">
        <f t="shared" ref="W18:W24" si="1">SUM(C18:V18)</f>
        <v>0</v>
      </c>
      <c r="Y18" s="265"/>
    </row>
    <row r="19" spans="1:26">
      <c r="A19" s="248"/>
      <c r="B19" s="245" t="s">
        <v>303</v>
      </c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7">
        <f t="shared" si="1"/>
        <v>0</v>
      </c>
    </row>
    <row r="20" spans="1:26">
      <c r="A20" s="248"/>
      <c r="B20" s="245" t="s">
        <v>186</v>
      </c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7">
        <f t="shared" si="1"/>
        <v>0</v>
      </c>
    </row>
    <row r="21" spans="1:26">
      <c r="A21" s="248"/>
      <c r="B21" s="245" t="s">
        <v>166</v>
      </c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7">
        <f t="shared" si="1"/>
        <v>0</v>
      </c>
    </row>
    <row r="22" spans="1:26">
      <c r="A22" s="248"/>
      <c r="B22" s="245" t="s">
        <v>187</v>
      </c>
      <c r="C22" s="246"/>
      <c r="D22" s="246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7">
        <f t="shared" si="1"/>
        <v>0</v>
      </c>
    </row>
    <row r="23" spans="1:26" s="255" customFormat="1" ht="19.2">
      <c r="A23" s="249"/>
      <c r="B23" s="250" t="s">
        <v>237</v>
      </c>
      <c r="C23" s="251"/>
      <c r="D23" s="251">
        <f>SUM(D18:D22)</f>
        <v>0</v>
      </c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2">
        <f t="shared" si="1"/>
        <v>0</v>
      </c>
      <c r="X23" s="253"/>
      <c r="Y23" s="254"/>
    </row>
    <row r="24" spans="1:26" s="255" customFormat="1" ht="19.8" thickBot="1">
      <c r="A24" s="256"/>
      <c r="B24" s="257" t="s">
        <v>301</v>
      </c>
      <c r="C24" s="258"/>
      <c r="D24" s="258">
        <f>0</f>
        <v>0</v>
      </c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9">
        <f t="shared" si="1"/>
        <v>0</v>
      </c>
      <c r="X24" s="253"/>
      <c r="Y24" s="254"/>
      <c r="Z24" s="260"/>
    </row>
    <row r="25" spans="1:26" ht="21" thickTop="1">
      <c r="A25" s="266" t="s">
        <v>133</v>
      </c>
      <c r="B25" s="267"/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9"/>
    </row>
    <row r="26" spans="1:26">
      <c r="A26" s="270"/>
      <c r="B26" s="262" t="s">
        <v>304</v>
      </c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52">
        <f>SUM(C26:V26)</f>
        <v>0</v>
      </c>
    </row>
    <row r="27" spans="1:26">
      <c r="A27" s="270"/>
      <c r="B27" s="245" t="s">
        <v>305</v>
      </c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52">
        <f t="shared" ref="W27:W34" si="2">SUM(C27:V27)</f>
        <v>0</v>
      </c>
    </row>
    <row r="28" spans="1:26">
      <c r="A28" s="270"/>
      <c r="B28" s="245" t="s">
        <v>306</v>
      </c>
      <c r="C28" s="263"/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52">
        <f t="shared" si="2"/>
        <v>0</v>
      </c>
    </row>
    <row r="29" spans="1:26">
      <c r="A29" s="270"/>
      <c r="B29" s="245" t="s">
        <v>307</v>
      </c>
      <c r="C29" s="263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52">
        <f t="shared" si="2"/>
        <v>0</v>
      </c>
    </row>
    <row r="30" spans="1:26">
      <c r="A30" s="270"/>
      <c r="B30" s="245" t="s">
        <v>308</v>
      </c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52">
        <f t="shared" si="2"/>
        <v>0</v>
      </c>
    </row>
    <row r="31" spans="1:26">
      <c r="A31" s="270"/>
      <c r="B31" s="245" t="s">
        <v>309</v>
      </c>
      <c r="C31" s="263"/>
      <c r="D31" s="263"/>
      <c r="E31" s="263"/>
      <c r="F31" s="263"/>
      <c r="G31" s="263"/>
      <c r="H31" s="263">
        <v>0</v>
      </c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52">
        <f t="shared" si="2"/>
        <v>0</v>
      </c>
    </row>
    <row r="32" spans="1:26">
      <c r="A32" s="270"/>
      <c r="B32" s="262" t="s">
        <v>310</v>
      </c>
      <c r="C32" s="263"/>
      <c r="D32" s="263">
        <v>0</v>
      </c>
      <c r="E32" s="263">
        <v>0</v>
      </c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52">
        <f t="shared" si="2"/>
        <v>0</v>
      </c>
    </row>
    <row r="33" spans="1:26">
      <c r="A33" s="270"/>
      <c r="B33" s="262" t="s">
        <v>311</v>
      </c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52">
        <f t="shared" si="2"/>
        <v>0</v>
      </c>
    </row>
    <row r="34" spans="1:26">
      <c r="A34" s="270"/>
      <c r="B34" s="262" t="s">
        <v>312</v>
      </c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52">
        <f t="shared" si="2"/>
        <v>0</v>
      </c>
    </row>
    <row r="35" spans="1:26" s="255" customFormat="1" ht="19.2">
      <c r="A35" s="249"/>
      <c r="B35" s="250" t="s">
        <v>237</v>
      </c>
      <c r="C35" s="251"/>
      <c r="D35" s="251">
        <f>SUM(D26:D34)</f>
        <v>0</v>
      </c>
      <c r="E35" s="251">
        <f>SUM(E26:E34)</f>
        <v>0</v>
      </c>
      <c r="F35" s="251">
        <f t="shared" ref="F35:N35" si="3">SUM(F26:F34)</f>
        <v>0</v>
      </c>
      <c r="G35" s="251">
        <f t="shared" si="3"/>
        <v>0</v>
      </c>
      <c r="H35" s="251">
        <f t="shared" si="3"/>
        <v>0</v>
      </c>
      <c r="I35" s="251">
        <f t="shared" si="3"/>
        <v>0</v>
      </c>
      <c r="J35" s="251">
        <f t="shared" si="3"/>
        <v>0</v>
      </c>
      <c r="K35" s="251">
        <f t="shared" si="3"/>
        <v>0</v>
      </c>
      <c r="L35" s="251">
        <f t="shared" si="3"/>
        <v>0</v>
      </c>
      <c r="M35" s="251">
        <f t="shared" si="3"/>
        <v>0</v>
      </c>
      <c r="N35" s="251">
        <f t="shared" si="3"/>
        <v>0</v>
      </c>
      <c r="O35" s="251"/>
      <c r="P35" s="251"/>
      <c r="Q35" s="251"/>
      <c r="R35" s="251"/>
      <c r="S35" s="251"/>
      <c r="T35" s="251"/>
      <c r="U35" s="251"/>
      <c r="V35" s="251"/>
      <c r="W35" s="252">
        <f>SUM(C35:V35)</f>
        <v>0</v>
      </c>
      <c r="X35" s="253"/>
      <c r="Y35" s="254"/>
    </row>
    <row r="36" spans="1:26" s="255" customFormat="1" ht="19.8" thickBot="1">
      <c r="A36" s="256"/>
      <c r="B36" s="257" t="s">
        <v>301</v>
      </c>
      <c r="C36" s="258"/>
      <c r="D36" s="258"/>
      <c r="E36" s="258"/>
      <c r="F36" s="258"/>
      <c r="G36" s="258"/>
      <c r="H36" s="258">
        <v>0</v>
      </c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9">
        <f>SUM(C36:V36)</f>
        <v>0</v>
      </c>
      <c r="X36" s="253"/>
      <c r="Y36" s="254"/>
      <c r="Z36" s="260"/>
    </row>
    <row r="37" spans="1:26" s="276" customFormat="1" ht="21" thickTop="1">
      <c r="A37" s="271" t="s">
        <v>134</v>
      </c>
      <c r="B37" s="272"/>
      <c r="C37" s="273"/>
      <c r="D37" s="273"/>
      <c r="E37" s="273"/>
      <c r="F37" s="273"/>
      <c r="G37" s="273"/>
      <c r="H37" s="273" t="s">
        <v>272</v>
      </c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52">
        <f t="shared" ref="W37:W44" si="4">SUM(C37:V37)</f>
        <v>0</v>
      </c>
      <c r="X37" s="274"/>
      <c r="Y37" s="275"/>
    </row>
    <row r="38" spans="1:26" s="276" customFormat="1">
      <c r="A38" s="277"/>
      <c r="B38" s="278" t="s">
        <v>313</v>
      </c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279"/>
      <c r="S38" s="279"/>
      <c r="T38" s="279"/>
      <c r="U38" s="279"/>
      <c r="V38" s="279"/>
      <c r="W38" s="252">
        <f t="shared" si="4"/>
        <v>0</v>
      </c>
      <c r="X38" s="274"/>
      <c r="Y38" s="275"/>
    </row>
    <row r="39" spans="1:26" s="276" customFormat="1">
      <c r="A39" s="277"/>
      <c r="B39" s="278" t="s">
        <v>314</v>
      </c>
      <c r="C39" s="279"/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79"/>
      <c r="Q39" s="279"/>
      <c r="R39" s="279"/>
      <c r="S39" s="279"/>
      <c r="T39" s="279"/>
      <c r="U39" s="279"/>
      <c r="V39" s="279"/>
      <c r="W39" s="252">
        <f t="shared" si="4"/>
        <v>0</v>
      </c>
      <c r="X39" s="274"/>
      <c r="Y39" s="275"/>
    </row>
    <row r="40" spans="1:26" s="276" customFormat="1">
      <c r="A40" s="277"/>
      <c r="B40" s="278" t="s">
        <v>315</v>
      </c>
      <c r="C40" s="279"/>
      <c r="D40" s="279"/>
      <c r="E40" s="279"/>
      <c r="F40" s="279"/>
      <c r="G40" s="279"/>
      <c r="H40" s="279"/>
      <c r="I40" s="279"/>
      <c r="J40" s="279"/>
      <c r="K40" s="279"/>
      <c r="L40" s="279"/>
      <c r="M40" s="279"/>
      <c r="N40" s="279"/>
      <c r="O40" s="279"/>
      <c r="P40" s="279"/>
      <c r="Q40" s="279"/>
      <c r="R40" s="279"/>
      <c r="S40" s="279"/>
      <c r="T40" s="279"/>
      <c r="U40" s="279"/>
      <c r="V40" s="279"/>
      <c r="W40" s="252">
        <f t="shared" si="4"/>
        <v>0</v>
      </c>
      <c r="X40" s="274"/>
      <c r="Y40" s="275"/>
    </row>
    <row r="41" spans="1:26" s="276" customFormat="1">
      <c r="A41" s="277"/>
      <c r="B41" s="278" t="s">
        <v>316</v>
      </c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  <c r="O41" s="279"/>
      <c r="P41" s="279"/>
      <c r="Q41" s="279"/>
      <c r="R41" s="279"/>
      <c r="S41" s="279"/>
      <c r="T41" s="279"/>
      <c r="U41" s="279"/>
      <c r="V41" s="279"/>
      <c r="W41" s="252">
        <f t="shared" si="4"/>
        <v>0</v>
      </c>
      <c r="X41" s="274"/>
      <c r="Y41" s="275"/>
    </row>
    <row r="42" spans="1:26" s="276" customFormat="1">
      <c r="A42" s="277"/>
      <c r="B42" s="278" t="s">
        <v>317</v>
      </c>
      <c r="C42" s="279"/>
      <c r="D42" s="279"/>
      <c r="E42" s="279"/>
      <c r="F42" s="279"/>
      <c r="G42" s="279"/>
      <c r="H42" s="279"/>
      <c r="I42" s="279"/>
      <c r="J42" s="279"/>
      <c r="K42" s="279"/>
      <c r="L42" s="279"/>
      <c r="M42" s="279"/>
      <c r="N42" s="279"/>
      <c r="O42" s="279"/>
      <c r="P42" s="279"/>
      <c r="Q42" s="279"/>
      <c r="R42" s="279"/>
      <c r="S42" s="279"/>
      <c r="T42" s="279"/>
      <c r="U42" s="279"/>
      <c r="V42" s="279"/>
      <c r="W42" s="252">
        <f t="shared" si="4"/>
        <v>0</v>
      </c>
      <c r="X42" s="274"/>
      <c r="Y42" s="275"/>
    </row>
    <row r="43" spans="1:26" s="276" customFormat="1">
      <c r="A43" s="277"/>
      <c r="B43" s="278" t="s">
        <v>318</v>
      </c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  <c r="P43" s="279"/>
      <c r="Q43" s="279"/>
      <c r="R43" s="279"/>
      <c r="S43" s="279"/>
      <c r="T43" s="279"/>
      <c r="U43" s="279"/>
      <c r="V43" s="279"/>
      <c r="W43" s="252">
        <f t="shared" si="4"/>
        <v>0</v>
      </c>
      <c r="X43" s="274"/>
      <c r="Y43" s="275"/>
    </row>
    <row r="44" spans="1:26" s="285" customFormat="1" ht="19.2">
      <c r="A44" s="280"/>
      <c r="B44" s="281" t="s">
        <v>237</v>
      </c>
      <c r="C44" s="282"/>
      <c r="D44" s="282">
        <f>SUM(D38:D43)</f>
        <v>0</v>
      </c>
      <c r="E44" s="282">
        <f>SUM(E38:E43)</f>
        <v>0</v>
      </c>
      <c r="F44" s="282"/>
      <c r="G44" s="282"/>
      <c r="H44" s="282"/>
      <c r="I44" s="282"/>
      <c r="J44" s="282"/>
      <c r="K44" s="282"/>
      <c r="L44" s="282"/>
      <c r="M44" s="282"/>
      <c r="N44" s="282">
        <f>SUM(N38:N43)</f>
        <v>0</v>
      </c>
      <c r="O44" s="282"/>
      <c r="P44" s="282"/>
      <c r="Q44" s="282"/>
      <c r="R44" s="282"/>
      <c r="S44" s="282"/>
      <c r="T44" s="282"/>
      <c r="U44" s="282"/>
      <c r="V44" s="282"/>
      <c r="W44" s="252">
        <f t="shared" si="4"/>
        <v>0</v>
      </c>
      <c r="X44" s="283"/>
      <c r="Y44" s="284"/>
    </row>
    <row r="45" spans="1:26" s="285" customFormat="1" ht="19.8" thickBot="1">
      <c r="A45" s="286"/>
      <c r="B45" s="287" t="s">
        <v>301</v>
      </c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59">
        <f>SUM(C45:V45)</f>
        <v>0</v>
      </c>
      <c r="X45" s="289"/>
      <c r="Y45" s="284"/>
      <c r="Z45" s="260"/>
    </row>
    <row r="46" spans="1:26" ht="21" thickTop="1">
      <c r="A46" s="271" t="s">
        <v>135</v>
      </c>
      <c r="B46" s="272"/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90"/>
    </row>
    <row r="47" spans="1:26">
      <c r="A47" s="271"/>
      <c r="B47" s="272" t="s">
        <v>319</v>
      </c>
      <c r="C47" s="273"/>
      <c r="D47" s="273"/>
      <c r="E47" s="273"/>
      <c r="F47" s="291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90">
        <f>SUM(C47:V47)</f>
        <v>0</v>
      </c>
      <c r="Y47" s="265"/>
    </row>
    <row r="48" spans="1:26">
      <c r="A48" s="271"/>
      <c r="B48" s="272" t="s">
        <v>320</v>
      </c>
      <c r="C48" s="273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90">
        <f>SUM(C48:V48)</f>
        <v>0</v>
      </c>
    </row>
    <row r="49" spans="1:28">
      <c r="A49" s="271"/>
      <c r="B49" s="272" t="s">
        <v>321</v>
      </c>
      <c r="C49" s="273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90">
        <f>SUM(C49:V49)</f>
        <v>0</v>
      </c>
    </row>
    <row r="50" spans="1:28">
      <c r="A50" s="277"/>
      <c r="B50" s="278" t="s">
        <v>322</v>
      </c>
      <c r="C50" s="279"/>
      <c r="D50" s="279"/>
      <c r="E50" s="279"/>
      <c r="F50" s="279"/>
      <c r="G50" s="279"/>
      <c r="H50" s="279"/>
      <c r="I50" s="279"/>
      <c r="J50" s="279"/>
      <c r="K50" s="279"/>
      <c r="L50" s="279"/>
      <c r="M50" s="279"/>
      <c r="N50" s="279"/>
      <c r="O50" s="279"/>
      <c r="P50" s="279"/>
      <c r="Q50" s="279"/>
      <c r="R50" s="279"/>
      <c r="S50" s="279"/>
      <c r="T50" s="279"/>
      <c r="U50" s="279"/>
      <c r="V50" s="279"/>
      <c r="W50" s="292">
        <f>SUM(C50:V50)</f>
        <v>0</v>
      </c>
      <c r="AB50" s="293"/>
    </row>
    <row r="51" spans="1:28" s="300" customFormat="1" ht="19.2">
      <c r="A51" s="294"/>
      <c r="B51" s="295" t="s">
        <v>237</v>
      </c>
      <c r="C51" s="296"/>
      <c r="D51" s="296">
        <f>SUM(D47:D50)</f>
        <v>0</v>
      </c>
      <c r="E51" s="296">
        <f>SUM(E47:E50)</f>
        <v>0</v>
      </c>
      <c r="F51" s="296"/>
      <c r="G51" s="296">
        <f>SUM(G47:G50)</f>
        <v>0</v>
      </c>
      <c r="H51" s="296">
        <f>SUM(H47:H50)</f>
        <v>0</v>
      </c>
      <c r="I51" s="296">
        <f>SUM(I47:I50)</f>
        <v>0</v>
      </c>
      <c r="J51" s="296">
        <f>SUM(J47:J50)</f>
        <v>0</v>
      </c>
      <c r="K51" s="296">
        <f>SUM(K47:K50)</f>
        <v>0</v>
      </c>
      <c r="L51" s="296"/>
      <c r="M51" s="296"/>
      <c r="N51" s="296">
        <f t="shared" ref="N51:S51" si="5">SUM(N47:N50)</f>
        <v>0</v>
      </c>
      <c r="O51" s="296">
        <f t="shared" si="5"/>
        <v>0</v>
      </c>
      <c r="P51" s="296">
        <f t="shared" si="5"/>
        <v>0</v>
      </c>
      <c r="Q51" s="296">
        <f t="shared" si="5"/>
        <v>0</v>
      </c>
      <c r="R51" s="296">
        <f t="shared" si="5"/>
        <v>0</v>
      </c>
      <c r="S51" s="296">
        <f t="shared" si="5"/>
        <v>0</v>
      </c>
      <c r="T51" s="296"/>
      <c r="U51" s="296"/>
      <c r="V51" s="296">
        <f>SUM(V47:V50)</f>
        <v>0</v>
      </c>
      <c r="W51" s="297">
        <f>SUM(W47:W50)</f>
        <v>0</v>
      </c>
      <c r="X51" s="298"/>
      <c r="Y51" s="299"/>
    </row>
    <row r="52" spans="1:28" s="300" customFormat="1" ht="19.8" thickBot="1">
      <c r="A52" s="301"/>
      <c r="B52" s="302" t="s">
        <v>301</v>
      </c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3"/>
      <c r="Q52" s="303"/>
      <c r="R52" s="303"/>
      <c r="S52" s="303"/>
      <c r="T52" s="303"/>
      <c r="U52" s="303"/>
      <c r="V52" s="303"/>
      <c r="W52" s="304"/>
      <c r="X52" s="298"/>
      <c r="Y52" s="299"/>
      <c r="Z52" s="260"/>
      <c r="AA52" s="305"/>
    </row>
    <row r="53" spans="1:28" s="308" customFormat="1" ht="21" thickTop="1">
      <c r="A53" s="271" t="s">
        <v>136</v>
      </c>
      <c r="B53" s="272"/>
      <c r="C53" s="273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90"/>
      <c r="X53" s="306"/>
      <c r="Y53" s="307"/>
      <c r="Z53" s="233"/>
    </row>
    <row r="54" spans="1:28" s="308" customFormat="1">
      <c r="A54" s="271"/>
      <c r="B54" s="272" t="s">
        <v>323</v>
      </c>
      <c r="C54" s="273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90">
        <f t="shared" ref="W54:W66" si="6">SUM(C54:V54)</f>
        <v>0</v>
      </c>
      <c r="X54" s="306"/>
      <c r="Y54" s="307"/>
      <c r="Z54" s="233"/>
    </row>
    <row r="55" spans="1:28" s="308" customFormat="1">
      <c r="A55" s="271"/>
      <c r="B55" s="272" t="s">
        <v>324</v>
      </c>
      <c r="C55" s="273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90"/>
      <c r="X55" s="306"/>
      <c r="Y55" s="307"/>
    </row>
    <row r="56" spans="1:28" s="308" customFormat="1">
      <c r="A56" s="271"/>
      <c r="B56" s="272" t="s">
        <v>325</v>
      </c>
      <c r="C56" s="273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90">
        <f t="shared" si="6"/>
        <v>0</v>
      </c>
      <c r="X56" s="306"/>
      <c r="Y56" s="309"/>
    </row>
    <row r="57" spans="1:28" s="308" customFormat="1">
      <c r="A57" s="271"/>
      <c r="B57" s="272" t="s">
        <v>326</v>
      </c>
      <c r="C57" s="273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90"/>
      <c r="X57" s="306"/>
      <c r="Y57" s="309"/>
    </row>
    <row r="58" spans="1:28" s="308" customFormat="1">
      <c r="A58" s="271"/>
      <c r="B58" s="272" t="s">
        <v>327</v>
      </c>
      <c r="C58" s="273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90">
        <f t="shared" si="6"/>
        <v>0</v>
      </c>
      <c r="X58" s="306"/>
      <c r="Y58" s="309"/>
    </row>
    <row r="59" spans="1:28" s="308" customFormat="1">
      <c r="A59" s="271"/>
      <c r="B59" s="272" t="s">
        <v>328</v>
      </c>
      <c r="C59" s="273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90">
        <f t="shared" si="6"/>
        <v>0</v>
      </c>
      <c r="X59" s="306"/>
      <c r="Y59" s="309"/>
    </row>
    <row r="60" spans="1:28" s="308" customFormat="1">
      <c r="A60" s="271"/>
      <c r="B60" s="272" t="s">
        <v>329</v>
      </c>
      <c r="C60" s="273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90">
        <f t="shared" si="6"/>
        <v>0</v>
      </c>
      <c r="X60" s="306"/>
      <c r="Y60" s="309"/>
    </row>
    <row r="61" spans="1:28" s="308" customFormat="1">
      <c r="A61" s="271"/>
      <c r="B61" s="272" t="s">
        <v>330</v>
      </c>
      <c r="C61" s="273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90">
        <f t="shared" si="6"/>
        <v>0</v>
      </c>
      <c r="X61" s="306"/>
      <c r="Y61" s="309"/>
    </row>
    <row r="62" spans="1:28" s="308" customFormat="1">
      <c r="A62" s="271"/>
      <c r="B62" s="272" t="s">
        <v>331</v>
      </c>
      <c r="C62" s="273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90">
        <f t="shared" si="6"/>
        <v>0</v>
      </c>
      <c r="X62" s="306"/>
      <c r="Y62" s="309"/>
    </row>
    <row r="63" spans="1:28" s="308" customFormat="1">
      <c r="A63" s="271"/>
      <c r="B63" s="272" t="s">
        <v>332</v>
      </c>
      <c r="C63" s="273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90">
        <f t="shared" si="6"/>
        <v>0</v>
      </c>
      <c r="X63" s="306"/>
      <c r="Y63" s="309"/>
    </row>
    <row r="64" spans="1:28" s="308" customFormat="1">
      <c r="A64" s="271"/>
      <c r="B64" s="272" t="s">
        <v>333</v>
      </c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90">
        <f t="shared" si="6"/>
        <v>0</v>
      </c>
      <c r="X64" s="306"/>
      <c r="Y64" s="309"/>
    </row>
    <row r="65" spans="1:27" s="308" customFormat="1">
      <c r="A65" s="271"/>
      <c r="B65" s="272" t="s">
        <v>334</v>
      </c>
      <c r="C65" s="273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90">
        <f t="shared" si="6"/>
        <v>0</v>
      </c>
      <c r="X65" s="306"/>
      <c r="Y65" s="309"/>
    </row>
    <row r="66" spans="1:27" s="308" customFormat="1">
      <c r="A66" s="271"/>
      <c r="B66" s="272" t="s">
        <v>335</v>
      </c>
      <c r="C66" s="273"/>
      <c r="D66" s="273"/>
      <c r="E66" s="273"/>
      <c r="F66" s="273"/>
      <c r="G66" s="273"/>
      <c r="H66" s="273">
        <v>0</v>
      </c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>
        <v>0</v>
      </c>
      <c r="W66" s="290">
        <f t="shared" si="6"/>
        <v>0</v>
      </c>
      <c r="X66" s="306"/>
      <c r="Y66" s="309"/>
    </row>
    <row r="67" spans="1:27" s="313" customFormat="1" ht="19.2">
      <c r="A67" s="280"/>
      <c r="B67" s="281" t="s">
        <v>237</v>
      </c>
      <c r="C67" s="282"/>
      <c r="D67" s="282">
        <f>SUM(D54:D64)</f>
        <v>0</v>
      </c>
      <c r="E67" s="282">
        <f t="shared" ref="E67:M67" si="7">SUM(E54:E66)</f>
        <v>0</v>
      </c>
      <c r="F67" s="282">
        <f t="shared" si="7"/>
        <v>0</v>
      </c>
      <c r="G67" s="282">
        <f t="shared" si="7"/>
        <v>0</v>
      </c>
      <c r="H67" s="282">
        <f t="shared" si="7"/>
        <v>0</v>
      </c>
      <c r="I67" s="282">
        <f t="shared" si="7"/>
        <v>0</v>
      </c>
      <c r="J67" s="282">
        <f t="shared" si="7"/>
        <v>0</v>
      </c>
      <c r="K67" s="282">
        <f t="shared" si="7"/>
        <v>0</v>
      </c>
      <c r="L67" s="282">
        <f t="shared" si="7"/>
        <v>0</v>
      </c>
      <c r="M67" s="282">
        <f t="shared" si="7"/>
        <v>0</v>
      </c>
      <c r="N67" s="282">
        <f>SUM(N54:N66)</f>
        <v>0</v>
      </c>
      <c r="O67" s="282"/>
      <c r="P67" s="282"/>
      <c r="Q67" s="282"/>
      <c r="R67" s="282"/>
      <c r="S67" s="282">
        <f>SUM(S54:S65)</f>
        <v>0</v>
      </c>
      <c r="T67" s="282"/>
      <c r="U67" s="282">
        <f>SUM(U53:U66)</f>
        <v>0</v>
      </c>
      <c r="V67" s="282">
        <f>SUM(V53:V66)</f>
        <v>0</v>
      </c>
      <c r="W67" s="310">
        <f>SUM(C67:V67)</f>
        <v>0</v>
      </c>
      <c r="X67" s="311"/>
      <c r="Y67" s="312"/>
    </row>
    <row r="68" spans="1:27" s="313" customFormat="1" ht="19.8" thickBot="1">
      <c r="A68" s="286"/>
      <c r="B68" s="287" t="s">
        <v>301</v>
      </c>
      <c r="C68" s="288"/>
      <c r="D68" s="288">
        <f>0</f>
        <v>0</v>
      </c>
      <c r="E68" s="288">
        <f>0</f>
        <v>0</v>
      </c>
      <c r="F68" s="288"/>
      <c r="G68" s="288"/>
      <c r="H68" s="288"/>
      <c r="I68" s="288"/>
      <c r="J68" s="288"/>
      <c r="K68" s="288"/>
      <c r="L68" s="288">
        <v>0</v>
      </c>
      <c r="M68" s="288"/>
      <c r="N68" s="288"/>
      <c r="O68" s="288"/>
      <c r="P68" s="288"/>
      <c r="Q68" s="288"/>
      <c r="R68" s="288"/>
      <c r="S68" s="288">
        <v>0</v>
      </c>
      <c r="T68" s="288"/>
      <c r="U68" s="288"/>
      <c r="V68" s="288">
        <v>0</v>
      </c>
      <c r="W68" s="314">
        <f>SUM(C68:V68)</f>
        <v>0</v>
      </c>
      <c r="X68" s="311" t="s">
        <v>336</v>
      </c>
      <c r="Y68" s="312"/>
      <c r="Z68" s="260"/>
      <c r="AA68" s="315"/>
    </row>
    <row r="69" spans="1:27" ht="21" thickTop="1">
      <c r="A69" s="261" t="s">
        <v>137</v>
      </c>
      <c r="B69" s="262"/>
      <c r="C69" s="263"/>
      <c r="D69" s="263"/>
      <c r="E69" s="263"/>
      <c r="F69" s="263"/>
      <c r="G69" s="263"/>
      <c r="H69" s="263"/>
      <c r="I69" s="263"/>
      <c r="J69" s="263"/>
      <c r="K69" s="263"/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  <c r="W69" s="264"/>
    </row>
    <row r="70" spans="1:27">
      <c r="A70" s="261"/>
      <c r="B70" s="262" t="s">
        <v>337</v>
      </c>
      <c r="C70" s="263"/>
      <c r="D70" s="263"/>
      <c r="E70" s="263"/>
      <c r="F70" s="263"/>
      <c r="G70" s="263"/>
      <c r="H70" s="263"/>
      <c r="I70" s="263"/>
      <c r="J70" s="263"/>
      <c r="K70" s="263"/>
      <c r="L70" s="263"/>
      <c r="M70" s="263"/>
      <c r="N70" s="263"/>
      <c r="O70" s="263"/>
      <c r="P70" s="263"/>
      <c r="Q70" s="263"/>
      <c r="R70" s="263"/>
      <c r="S70" s="263"/>
      <c r="T70" s="263"/>
      <c r="U70" s="263"/>
      <c r="V70" s="263"/>
      <c r="W70" s="264">
        <f>SUM(C70:V70)</f>
        <v>0</v>
      </c>
    </row>
    <row r="71" spans="1:27">
      <c r="A71" s="261"/>
      <c r="B71" s="262" t="s">
        <v>338</v>
      </c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4">
        <f>SUM(C71:V71)</f>
        <v>0</v>
      </c>
    </row>
    <row r="72" spans="1:27">
      <c r="A72" s="261"/>
      <c r="B72" s="262" t="s">
        <v>339</v>
      </c>
      <c r="C72" s="263"/>
      <c r="D72" s="263"/>
      <c r="E72" s="263"/>
      <c r="F72" s="263"/>
      <c r="G72" s="263"/>
      <c r="H72" s="263"/>
      <c r="I72" s="263"/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4">
        <f>SUM(C72:V72)</f>
        <v>0</v>
      </c>
    </row>
    <row r="73" spans="1:27">
      <c r="A73" s="261"/>
      <c r="B73" s="262" t="s">
        <v>340</v>
      </c>
      <c r="C73" s="263"/>
      <c r="D73" s="263"/>
      <c r="E73" s="263"/>
      <c r="F73" s="263"/>
      <c r="G73" s="263"/>
      <c r="H73" s="263"/>
      <c r="I73" s="263"/>
      <c r="J73" s="263"/>
      <c r="K73" s="263"/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  <c r="W73" s="264">
        <f>SUM(C73:V73)</f>
        <v>0</v>
      </c>
    </row>
    <row r="74" spans="1:27" s="255" customFormat="1" ht="19.2">
      <c r="A74" s="249"/>
      <c r="B74" s="250" t="s">
        <v>237</v>
      </c>
      <c r="C74" s="251">
        <f>SUM(C70:C73)</f>
        <v>0</v>
      </c>
      <c r="D74" s="251">
        <f>SUM(D70:D73)</f>
        <v>0</v>
      </c>
      <c r="E74" s="251"/>
      <c r="F74" s="251"/>
      <c r="G74" s="251"/>
      <c r="H74" s="251"/>
      <c r="I74" s="251"/>
      <c r="J74" s="251"/>
      <c r="K74" s="251"/>
      <c r="L74" s="251"/>
      <c r="M74" s="251"/>
      <c r="N74" s="251"/>
      <c r="O74" s="251"/>
      <c r="P74" s="251"/>
      <c r="Q74" s="251"/>
      <c r="R74" s="251"/>
      <c r="S74" s="251"/>
      <c r="T74" s="251"/>
      <c r="U74" s="251"/>
      <c r="V74" s="251">
        <f>SUM(V70:V73)</f>
        <v>0</v>
      </c>
      <c r="W74" s="252">
        <f>SUM(C74:V74)</f>
        <v>0</v>
      </c>
      <c r="X74" s="253"/>
      <c r="Y74" s="254"/>
    </row>
    <row r="75" spans="1:27" s="255" customFormat="1" ht="19.8" thickBot="1">
      <c r="A75" s="256"/>
      <c r="B75" s="257" t="s">
        <v>301</v>
      </c>
      <c r="C75" s="258">
        <v>0</v>
      </c>
      <c r="D75" s="258">
        <f>0</f>
        <v>0</v>
      </c>
      <c r="E75" s="258"/>
      <c r="F75" s="258"/>
      <c r="G75" s="258"/>
      <c r="H75" s="258"/>
      <c r="I75" s="258"/>
      <c r="J75" s="258"/>
      <c r="K75" s="258"/>
      <c r="L75" s="258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9"/>
      <c r="X75" s="253" t="s">
        <v>341</v>
      </c>
      <c r="Y75" s="254"/>
      <c r="Z75" s="260"/>
      <c r="AA75" s="260"/>
    </row>
    <row r="76" spans="1:27" s="308" customFormat="1" ht="21" thickTop="1">
      <c r="A76" s="271" t="s">
        <v>138</v>
      </c>
      <c r="B76" s="272"/>
      <c r="C76" s="273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90"/>
      <c r="X76" s="306" t="s">
        <v>342</v>
      </c>
      <c r="Y76" s="309"/>
    </row>
    <row r="77" spans="1:27" s="308" customFormat="1" ht="21" thickBot="1">
      <c r="A77" s="271"/>
      <c r="B77" s="272" t="s">
        <v>343</v>
      </c>
      <c r="C77" s="273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90">
        <f t="shared" ref="W77:W84" si="8">SUM(C77:V77)</f>
        <v>0</v>
      </c>
      <c r="X77" s="306" t="s">
        <v>54</v>
      </c>
      <c r="Y77" s="316"/>
    </row>
    <row r="78" spans="1:27" s="308" customFormat="1" ht="21" thickTop="1">
      <c r="A78" s="271"/>
      <c r="B78" s="272" t="s">
        <v>344</v>
      </c>
      <c r="C78" s="273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90">
        <f t="shared" si="8"/>
        <v>0</v>
      </c>
      <c r="X78" s="306"/>
      <c r="Y78" s="309"/>
    </row>
    <row r="79" spans="1:27" s="308" customFormat="1">
      <c r="A79" s="271"/>
      <c r="B79" s="272" t="s">
        <v>345</v>
      </c>
      <c r="C79" s="273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90">
        <f t="shared" si="8"/>
        <v>0</v>
      </c>
      <c r="X79" s="306"/>
      <c r="Y79" s="309"/>
    </row>
    <row r="80" spans="1:27" s="308" customFormat="1">
      <c r="A80" s="271"/>
      <c r="B80" s="272" t="s">
        <v>346</v>
      </c>
      <c r="C80" s="273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90">
        <f t="shared" si="8"/>
        <v>0</v>
      </c>
      <c r="X80" s="306"/>
      <c r="Y80" s="309"/>
    </row>
    <row r="81" spans="1:27" s="308" customFormat="1">
      <c r="A81" s="271"/>
      <c r="B81" s="272" t="s">
        <v>347</v>
      </c>
      <c r="C81" s="273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90"/>
      <c r="X81" s="306"/>
      <c r="Y81" s="309"/>
    </row>
    <row r="82" spans="1:27" s="308" customFormat="1">
      <c r="A82" s="271"/>
      <c r="B82" s="272" t="s">
        <v>348</v>
      </c>
      <c r="C82" s="273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90">
        <f t="shared" si="8"/>
        <v>0</v>
      </c>
      <c r="X82" s="306"/>
      <c r="Y82" s="309"/>
    </row>
    <row r="83" spans="1:27" s="313" customFormat="1" ht="19.2">
      <c r="A83" s="280"/>
      <c r="B83" s="281" t="s">
        <v>237</v>
      </c>
      <c r="C83" s="282">
        <f>SUM(C77:C82)</f>
        <v>0</v>
      </c>
      <c r="D83" s="282">
        <f>SUM(D77:D82)</f>
        <v>0</v>
      </c>
      <c r="E83" s="282">
        <f>SUM(E77:E82)</f>
        <v>0</v>
      </c>
      <c r="F83" s="282">
        <f>SUM(F77:F82)</f>
        <v>0</v>
      </c>
      <c r="G83" s="282">
        <f>SUM(G77:G82)</f>
        <v>0</v>
      </c>
      <c r="H83" s="282"/>
      <c r="I83" s="282"/>
      <c r="J83" s="282"/>
      <c r="K83" s="282"/>
      <c r="L83" s="282"/>
      <c r="M83" s="282"/>
      <c r="N83" s="282">
        <f>SUM(N77:N82)</f>
        <v>0</v>
      </c>
      <c r="O83" s="282"/>
      <c r="P83" s="282"/>
      <c r="Q83" s="282"/>
      <c r="R83" s="282"/>
      <c r="S83" s="282"/>
      <c r="T83" s="282"/>
      <c r="U83" s="282"/>
      <c r="V83" s="282"/>
      <c r="W83" s="310">
        <f t="shared" si="8"/>
        <v>0</v>
      </c>
      <c r="X83" s="311"/>
      <c r="Y83" s="312"/>
    </row>
    <row r="84" spans="1:27" s="313" customFormat="1" ht="19.8" thickBot="1">
      <c r="A84" s="286"/>
      <c r="B84" s="287" t="s">
        <v>301</v>
      </c>
      <c r="C84" s="288">
        <v>0</v>
      </c>
      <c r="D84" s="288">
        <f>0</f>
        <v>0</v>
      </c>
      <c r="E84" s="288"/>
      <c r="F84" s="288"/>
      <c r="G84" s="288"/>
      <c r="H84" s="288"/>
      <c r="I84" s="288"/>
      <c r="J84" s="288"/>
      <c r="K84" s="288"/>
      <c r="L84" s="288"/>
      <c r="M84" s="288"/>
      <c r="N84" s="288"/>
      <c r="O84" s="288"/>
      <c r="P84" s="288"/>
      <c r="Q84" s="288"/>
      <c r="R84" s="288"/>
      <c r="S84" s="288"/>
      <c r="T84" s="288"/>
      <c r="U84" s="288"/>
      <c r="V84" s="288"/>
      <c r="W84" s="314">
        <f t="shared" si="8"/>
        <v>0</v>
      </c>
      <c r="X84" s="311" t="s">
        <v>349</v>
      </c>
      <c r="Y84" s="312"/>
      <c r="Z84" s="260"/>
      <c r="AA84" s="260"/>
    </row>
    <row r="85" spans="1:27" ht="21" thickTop="1">
      <c r="A85" s="261" t="s">
        <v>139</v>
      </c>
      <c r="C85" s="263"/>
      <c r="D85" s="263"/>
      <c r="E85" s="263"/>
      <c r="F85" s="263"/>
      <c r="G85" s="263"/>
      <c r="H85" s="263"/>
      <c r="I85" s="263"/>
      <c r="J85" s="263"/>
      <c r="K85" s="263"/>
      <c r="L85" s="263"/>
      <c r="M85" s="263"/>
      <c r="N85" s="263"/>
      <c r="O85" s="263"/>
      <c r="P85" s="263"/>
      <c r="Q85" s="263"/>
      <c r="R85" s="263"/>
      <c r="S85" s="263"/>
      <c r="T85" s="263"/>
      <c r="U85" s="263"/>
      <c r="V85" s="263"/>
      <c r="W85" s="264">
        <f>SUM(C85:V85)</f>
        <v>0</v>
      </c>
    </row>
    <row r="86" spans="1:27">
      <c r="A86" s="261"/>
      <c r="B86" s="262" t="s">
        <v>350</v>
      </c>
      <c r="C86" s="263"/>
      <c r="D86" s="263"/>
      <c r="E86" s="263"/>
      <c r="F86" s="263"/>
      <c r="G86" s="263"/>
      <c r="H86" s="263"/>
      <c r="I86" s="263"/>
      <c r="J86" s="263"/>
      <c r="K86" s="263"/>
      <c r="L86" s="263"/>
      <c r="M86" s="263"/>
      <c r="N86" s="263"/>
      <c r="O86" s="263"/>
      <c r="P86" s="263"/>
      <c r="Q86" s="263"/>
      <c r="R86" s="263"/>
      <c r="S86" s="263"/>
      <c r="T86" s="263"/>
      <c r="U86" s="263"/>
      <c r="V86" s="263"/>
      <c r="W86" s="264">
        <f>SUM(C86:V86)</f>
        <v>0</v>
      </c>
    </row>
    <row r="87" spans="1:27">
      <c r="A87" s="261"/>
      <c r="B87" s="262" t="s">
        <v>118</v>
      </c>
      <c r="C87" s="263"/>
      <c r="D87" s="263"/>
      <c r="E87" s="263"/>
      <c r="F87" s="263"/>
      <c r="G87" s="263"/>
      <c r="H87" s="263"/>
      <c r="I87" s="263"/>
      <c r="J87" s="263"/>
      <c r="K87" s="263"/>
      <c r="L87" s="263"/>
      <c r="M87" s="263"/>
      <c r="N87" s="263"/>
      <c r="O87" s="263"/>
      <c r="P87" s="263"/>
      <c r="Q87" s="263"/>
      <c r="R87" s="263"/>
      <c r="S87" s="263"/>
      <c r="T87" s="263"/>
      <c r="U87" s="263"/>
      <c r="V87" s="263"/>
      <c r="W87" s="264">
        <f>SUM(C87:V87)</f>
        <v>0</v>
      </c>
    </row>
    <row r="88" spans="1:27" s="255" customFormat="1" ht="19.2">
      <c r="A88" s="249"/>
      <c r="B88" s="250" t="s">
        <v>237</v>
      </c>
      <c r="C88" s="251"/>
      <c r="D88" s="251">
        <f>SUM(D85:D87)</f>
        <v>0</v>
      </c>
      <c r="E88" s="251"/>
      <c r="F88" s="251">
        <f>SUM(F85:F87)</f>
        <v>0</v>
      </c>
      <c r="G88" s="251">
        <f>SUM(G85:G87)</f>
        <v>0</v>
      </c>
      <c r="H88" s="251">
        <f>SUM(H85:H87)</f>
        <v>0</v>
      </c>
      <c r="I88" s="251"/>
      <c r="J88" s="251"/>
      <c r="K88" s="251"/>
      <c r="L88" s="251"/>
      <c r="M88" s="251"/>
      <c r="N88" s="251">
        <v>0</v>
      </c>
      <c r="O88" s="251">
        <f>SUM(O85:O87)</f>
        <v>0</v>
      </c>
      <c r="P88" s="251"/>
      <c r="Q88" s="251">
        <f t="shared" ref="Q88:V88" si="9">SUM(Q85:Q87)</f>
        <v>0</v>
      </c>
      <c r="R88" s="251">
        <f t="shared" si="9"/>
        <v>0</v>
      </c>
      <c r="S88" s="251">
        <f t="shared" si="9"/>
        <v>0</v>
      </c>
      <c r="T88" s="251">
        <f t="shared" si="9"/>
        <v>0</v>
      </c>
      <c r="U88" s="251">
        <f t="shared" si="9"/>
        <v>0</v>
      </c>
      <c r="V88" s="251">
        <f t="shared" si="9"/>
        <v>0</v>
      </c>
      <c r="W88" s="252">
        <f>SUM(C88:V88)</f>
        <v>0</v>
      </c>
      <c r="X88" s="253"/>
      <c r="Y88" s="254"/>
    </row>
    <row r="89" spans="1:27" s="255" customFormat="1" ht="19.8" thickBot="1">
      <c r="A89" s="256"/>
      <c r="B89" s="257" t="s">
        <v>301</v>
      </c>
      <c r="C89" s="258"/>
      <c r="D89" s="258"/>
      <c r="E89" s="258"/>
      <c r="F89" s="258"/>
      <c r="G89" s="258"/>
      <c r="H89" s="258"/>
      <c r="I89" s="258"/>
      <c r="J89" s="258"/>
      <c r="K89" s="258"/>
      <c r="L89" s="258"/>
      <c r="M89" s="258"/>
      <c r="N89" s="258">
        <v>0</v>
      </c>
      <c r="O89" s="258"/>
      <c r="P89" s="258"/>
      <c r="Q89" s="258"/>
      <c r="R89" s="258"/>
      <c r="S89" s="258"/>
      <c r="T89" s="258"/>
      <c r="U89" s="258"/>
      <c r="V89" s="258"/>
      <c r="W89" s="259"/>
      <c r="X89" s="253" t="s">
        <v>351</v>
      </c>
      <c r="Y89" s="254"/>
      <c r="Z89" s="260"/>
      <c r="AA89" s="260"/>
    </row>
    <row r="90" spans="1:27" ht="21" thickTop="1">
      <c r="A90" s="261" t="s">
        <v>352</v>
      </c>
      <c r="B90" s="262"/>
      <c r="C90" s="263"/>
      <c r="D90" s="263"/>
      <c r="E90" s="263"/>
      <c r="F90" s="263"/>
      <c r="G90" s="263"/>
      <c r="H90" s="263"/>
      <c r="I90" s="263"/>
      <c r="J90" s="263"/>
      <c r="K90" s="263"/>
      <c r="L90" s="263"/>
      <c r="M90" s="263"/>
      <c r="N90" s="263"/>
      <c r="O90" s="263"/>
      <c r="P90" s="263"/>
      <c r="Q90" s="263"/>
      <c r="R90" s="263"/>
      <c r="S90" s="263"/>
      <c r="T90" s="263"/>
      <c r="U90" s="263"/>
      <c r="V90" s="263"/>
      <c r="W90" s="264"/>
    </row>
    <row r="91" spans="1:27">
      <c r="A91" s="261"/>
      <c r="B91" s="262" t="s">
        <v>353</v>
      </c>
      <c r="C91" s="263"/>
      <c r="D91" s="263"/>
      <c r="E91" s="263"/>
      <c r="F91" s="263"/>
      <c r="G91" s="263"/>
      <c r="H91" s="263"/>
      <c r="I91" s="263"/>
      <c r="J91" s="263"/>
      <c r="K91" s="263"/>
      <c r="L91" s="263"/>
      <c r="M91" s="263"/>
      <c r="N91" s="263"/>
      <c r="O91" s="263"/>
      <c r="P91" s="263"/>
      <c r="Q91" s="263"/>
      <c r="R91" s="263"/>
      <c r="S91" s="263"/>
      <c r="T91" s="263"/>
      <c r="U91" s="263"/>
      <c r="V91" s="263"/>
      <c r="W91" s="264">
        <f>SUM(C91:V91)</f>
        <v>0</v>
      </c>
    </row>
    <row r="92" spans="1:27">
      <c r="A92" s="261"/>
      <c r="B92" s="262" t="s">
        <v>354</v>
      </c>
      <c r="C92" s="263"/>
      <c r="D92" s="263"/>
      <c r="E92" s="263"/>
      <c r="F92" s="263"/>
      <c r="G92" s="263"/>
      <c r="H92" s="263"/>
      <c r="I92" s="263"/>
      <c r="J92" s="263"/>
      <c r="K92" s="263"/>
      <c r="L92" s="263"/>
      <c r="M92" s="263"/>
      <c r="N92" s="263"/>
      <c r="O92" s="263"/>
      <c r="P92" s="263"/>
      <c r="Q92" s="263"/>
      <c r="R92" s="263"/>
      <c r="S92" s="263"/>
      <c r="T92" s="263"/>
      <c r="U92" s="263"/>
      <c r="V92" s="263"/>
      <c r="W92" s="264">
        <f>SUM(C92:V92)</f>
        <v>0</v>
      </c>
    </row>
    <row r="93" spans="1:27">
      <c r="A93" s="261"/>
      <c r="B93" s="262" t="s">
        <v>355</v>
      </c>
      <c r="C93" s="263"/>
      <c r="D93" s="263"/>
      <c r="E93" s="263"/>
      <c r="F93" s="263"/>
      <c r="G93" s="263"/>
      <c r="H93" s="263"/>
      <c r="I93" s="263"/>
      <c r="J93" s="263"/>
      <c r="K93" s="263"/>
      <c r="L93" s="263"/>
      <c r="M93" s="263"/>
      <c r="N93" s="263"/>
      <c r="O93" s="263"/>
      <c r="P93" s="263"/>
      <c r="Q93" s="263"/>
      <c r="R93" s="263"/>
      <c r="S93" s="263"/>
      <c r="T93" s="263"/>
      <c r="U93" s="263"/>
      <c r="V93" s="263"/>
      <c r="W93" s="264">
        <f>SUM(C93:V93)</f>
        <v>0</v>
      </c>
    </row>
    <row r="94" spans="1:27" s="255" customFormat="1" ht="19.2">
      <c r="A94" s="249"/>
      <c r="B94" s="250" t="s">
        <v>237</v>
      </c>
      <c r="C94" s="251"/>
      <c r="D94" s="251">
        <f>SUM(D91:D93)</f>
        <v>0</v>
      </c>
      <c r="E94" s="251"/>
      <c r="F94" s="251">
        <f>SUM(F92:F93)</f>
        <v>0</v>
      </c>
      <c r="G94" s="251"/>
      <c r="H94" s="251">
        <f>SUM(H91:H93)</f>
        <v>0</v>
      </c>
      <c r="I94" s="251">
        <f>SUM(I90:I93)</f>
        <v>0</v>
      </c>
      <c r="J94" s="251">
        <f>SUM(J90:J93)</f>
        <v>0</v>
      </c>
      <c r="K94" s="251"/>
      <c r="L94" s="251"/>
      <c r="M94" s="251"/>
      <c r="N94" s="251">
        <f>SUM(N92:N93)</f>
        <v>0</v>
      </c>
      <c r="O94" s="251">
        <f>SUM(O92:O93)</f>
        <v>0</v>
      </c>
      <c r="P94" s="251"/>
      <c r="Q94" s="251">
        <f>SUM(Q92:Q93)</f>
        <v>0</v>
      </c>
      <c r="R94" s="251">
        <f>SUM(R92:R93)</f>
        <v>0</v>
      </c>
      <c r="S94" s="251">
        <f>SUM(S92:S93)</f>
        <v>0</v>
      </c>
      <c r="T94" s="251"/>
      <c r="U94" s="251"/>
      <c r="V94" s="251"/>
      <c r="W94" s="252">
        <f>SUM(C94:V94)</f>
        <v>0</v>
      </c>
      <c r="X94" s="253"/>
      <c r="Y94" s="254"/>
    </row>
    <row r="95" spans="1:27" s="255" customFormat="1" ht="19.8" thickBot="1">
      <c r="A95" s="256"/>
      <c r="B95" s="257" t="s">
        <v>301</v>
      </c>
      <c r="C95" s="258"/>
      <c r="D95" s="258"/>
      <c r="E95" s="258"/>
      <c r="F95" s="258"/>
      <c r="G95" s="258"/>
      <c r="H95" s="258"/>
      <c r="I95" s="258"/>
      <c r="J95" s="258"/>
      <c r="K95" s="258"/>
      <c r="L95" s="258"/>
      <c r="M95" s="258"/>
      <c r="N95" s="258"/>
      <c r="O95" s="258"/>
      <c r="P95" s="258"/>
      <c r="Q95" s="258"/>
      <c r="R95" s="258"/>
      <c r="S95" s="258"/>
      <c r="T95" s="258"/>
      <c r="U95" s="258"/>
      <c r="V95" s="258"/>
      <c r="W95" s="259">
        <f>SUM(C95:V95)</f>
        <v>0</v>
      </c>
      <c r="X95" s="253" t="s">
        <v>11</v>
      </c>
      <c r="Y95" s="254"/>
      <c r="Z95" s="260"/>
      <c r="AA95" s="260"/>
    </row>
    <row r="96" spans="1:27" ht="21" thickTop="1">
      <c r="A96" s="261" t="s">
        <v>193</v>
      </c>
      <c r="B96" s="262"/>
      <c r="C96" s="263"/>
      <c r="D96" s="263"/>
      <c r="E96" s="263"/>
      <c r="F96" s="263"/>
      <c r="G96" s="263"/>
      <c r="H96" s="263"/>
      <c r="I96" s="263"/>
      <c r="J96" s="263"/>
      <c r="K96" s="263"/>
      <c r="L96" s="263"/>
      <c r="M96" s="263"/>
      <c r="N96" s="263"/>
      <c r="O96" s="263"/>
      <c r="P96" s="263"/>
      <c r="Q96" s="263"/>
      <c r="R96" s="263"/>
      <c r="S96" s="263"/>
      <c r="T96" s="263"/>
      <c r="U96" s="263"/>
      <c r="V96" s="263"/>
      <c r="W96" s="264"/>
      <c r="Y96" s="265"/>
    </row>
    <row r="97" spans="1:27">
      <c r="A97" s="261"/>
      <c r="B97" s="262" t="s">
        <v>140</v>
      </c>
      <c r="C97" s="263"/>
      <c r="D97" s="263"/>
      <c r="E97" s="263"/>
      <c r="F97" s="263"/>
      <c r="G97" s="263">
        <v>0</v>
      </c>
      <c r="H97" s="263"/>
      <c r="I97" s="263"/>
      <c r="J97" s="263"/>
      <c r="K97" s="263"/>
      <c r="L97" s="263"/>
      <c r="M97" s="263"/>
      <c r="N97" s="263"/>
      <c r="O97" s="263"/>
      <c r="P97" s="263"/>
      <c r="Q97" s="263"/>
      <c r="R97" s="263"/>
      <c r="S97" s="263"/>
      <c r="T97" s="263"/>
      <c r="U97" s="263"/>
      <c r="V97" s="263"/>
      <c r="W97" s="264">
        <f>SUM(C97:V97)</f>
        <v>0</v>
      </c>
      <c r="Y97" s="265"/>
    </row>
    <row r="98" spans="1:27">
      <c r="A98" s="261"/>
      <c r="B98" s="262" t="s">
        <v>356</v>
      </c>
      <c r="C98" s="263"/>
      <c r="D98" s="263"/>
      <c r="E98" s="263"/>
      <c r="F98" s="263"/>
      <c r="G98" s="263"/>
      <c r="H98" s="263"/>
      <c r="I98" s="263"/>
      <c r="J98" s="263"/>
      <c r="K98" s="263"/>
      <c r="L98" s="263"/>
      <c r="M98" s="263"/>
      <c r="N98" s="263"/>
      <c r="O98" s="263"/>
      <c r="P98" s="263"/>
      <c r="Q98" s="263"/>
      <c r="R98" s="263"/>
      <c r="S98" s="263"/>
      <c r="T98" s="263"/>
      <c r="U98" s="263"/>
      <c r="V98" s="263"/>
      <c r="W98" s="264">
        <f>SUM(C98:V98)</f>
        <v>0</v>
      </c>
      <c r="Y98" s="265"/>
    </row>
    <row r="99" spans="1:27" s="255" customFormat="1" ht="19.2">
      <c r="A99" s="249"/>
      <c r="B99" s="250" t="s">
        <v>237</v>
      </c>
      <c r="C99" s="251"/>
      <c r="D99" s="251">
        <f>SUM(D97:D98)</f>
        <v>0</v>
      </c>
      <c r="E99" s="251">
        <f>SUM(E97:E98)</f>
        <v>0</v>
      </c>
      <c r="F99" s="251">
        <f>SUM(F97:F98)</f>
        <v>0</v>
      </c>
      <c r="G99" s="251">
        <f>SUM(G97:G98)</f>
        <v>0</v>
      </c>
      <c r="H99" s="251">
        <f>H98</f>
        <v>0</v>
      </c>
      <c r="I99" s="251">
        <f>SUM(I97:I98)</f>
        <v>0</v>
      </c>
      <c r="J99" s="251"/>
      <c r="K99" s="251"/>
      <c r="L99" s="251"/>
      <c r="M99" s="251">
        <f>SUM(M98)</f>
        <v>0</v>
      </c>
      <c r="N99" s="251"/>
      <c r="O99" s="251"/>
      <c r="P99" s="251"/>
      <c r="Q99" s="251"/>
      <c r="R99" s="251"/>
      <c r="S99" s="251"/>
      <c r="T99" s="251"/>
      <c r="U99" s="251"/>
      <c r="V99" s="251"/>
      <c r="W99" s="252">
        <f>SUM(C99:V99)</f>
        <v>0</v>
      </c>
      <c r="X99" s="253"/>
      <c r="Y99" s="254"/>
    </row>
    <row r="100" spans="1:27" s="255" customFormat="1" ht="19.8" thickBot="1">
      <c r="A100" s="256"/>
      <c r="B100" s="257" t="s">
        <v>301</v>
      </c>
      <c r="C100" s="258"/>
      <c r="D100" s="258">
        <v>0</v>
      </c>
      <c r="E100" s="258"/>
      <c r="F100" s="258"/>
      <c r="G100" s="258"/>
      <c r="H100" s="258"/>
      <c r="I100" s="258"/>
      <c r="J100" s="258"/>
      <c r="K100" s="258"/>
      <c r="L100" s="258"/>
      <c r="M100" s="258"/>
      <c r="N100" s="258"/>
      <c r="O100" s="258"/>
      <c r="P100" s="258"/>
      <c r="Q100" s="258"/>
      <c r="R100" s="258"/>
      <c r="S100" s="258"/>
      <c r="T100" s="258"/>
      <c r="U100" s="258"/>
      <c r="V100" s="258"/>
      <c r="W100" s="259">
        <f>SUM(C100:V100)</f>
        <v>0</v>
      </c>
      <c r="X100" s="253" t="s">
        <v>66</v>
      </c>
      <c r="Y100" s="254"/>
      <c r="Z100" s="260"/>
      <c r="AA100" s="260"/>
    </row>
    <row r="101" spans="1:27" s="320" customFormat="1" ht="21.6" thickTop="1" thickBot="1">
      <c r="A101" s="536" t="s">
        <v>357</v>
      </c>
      <c r="B101" s="537"/>
      <c r="C101" s="317">
        <f t="shared" ref="C101:V101" si="10">C16+C24+C36+C45+C52+C68+C75+C84+C89+C95+C100</f>
        <v>0</v>
      </c>
      <c r="D101" s="317">
        <f t="shared" si="10"/>
        <v>0</v>
      </c>
      <c r="E101" s="317">
        <f t="shared" si="10"/>
        <v>0</v>
      </c>
      <c r="F101" s="317">
        <f t="shared" si="10"/>
        <v>0</v>
      </c>
      <c r="G101" s="317">
        <f t="shared" si="10"/>
        <v>0</v>
      </c>
      <c r="H101" s="317">
        <f t="shared" si="10"/>
        <v>0</v>
      </c>
      <c r="I101" s="317">
        <f t="shared" si="10"/>
        <v>0</v>
      </c>
      <c r="J101" s="317">
        <f t="shared" si="10"/>
        <v>0</v>
      </c>
      <c r="K101" s="317">
        <f t="shared" si="10"/>
        <v>0</v>
      </c>
      <c r="L101" s="317">
        <f t="shared" si="10"/>
        <v>0</v>
      </c>
      <c r="M101" s="317">
        <f t="shared" si="10"/>
        <v>0</v>
      </c>
      <c r="N101" s="317">
        <f t="shared" si="10"/>
        <v>0</v>
      </c>
      <c r="O101" s="317">
        <f t="shared" si="10"/>
        <v>0</v>
      </c>
      <c r="P101" s="317">
        <f t="shared" si="10"/>
        <v>0</v>
      </c>
      <c r="Q101" s="317">
        <f t="shared" si="10"/>
        <v>0</v>
      </c>
      <c r="R101" s="317">
        <f t="shared" si="10"/>
        <v>0</v>
      </c>
      <c r="S101" s="317">
        <f t="shared" si="10"/>
        <v>0</v>
      </c>
      <c r="T101" s="317">
        <f t="shared" si="10"/>
        <v>0</v>
      </c>
      <c r="U101" s="317">
        <f t="shared" si="10"/>
        <v>0</v>
      </c>
      <c r="V101" s="317">
        <f t="shared" si="10"/>
        <v>0</v>
      </c>
      <c r="W101" s="317">
        <f>W16+W24+W36+W45+W52+W68+W75+W84+W89+W95+W100</f>
        <v>0</v>
      </c>
      <c r="X101" s="318"/>
      <c r="Y101" s="319"/>
    </row>
    <row r="102" spans="1:27" ht="21" thickTop="1"/>
    <row r="103" spans="1:27">
      <c r="H103" s="321" t="s">
        <v>358</v>
      </c>
      <c r="L103" s="321" t="s">
        <v>358</v>
      </c>
      <c r="P103" s="321" t="s">
        <v>358</v>
      </c>
    </row>
    <row r="104" spans="1:27" ht="21" thickBot="1">
      <c r="B104" s="233" t="s">
        <v>359</v>
      </c>
      <c r="C104" s="322" t="e">
        <f>+C16+C24+C36+#REF!+C45+C52+C68+C75+#REF!+C84+C89+C100</f>
        <v>#REF!</v>
      </c>
      <c r="D104" s="322" t="e">
        <f>+D16+D24+D36+#REF!+D45+D52+D68+D75+#REF!+D84+D89+D100</f>
        <v>#REF!</v>
      </c>
      <c r="E104" s="322" t="e">
        <f>+E16+E24+E36+#REF!+E45+E52+E68+E75+#REF!+E84+E89+E100</f>
        <v>#REF!</v>
      </c>
      <c r="F104" s="322"/>
      <c r="G104" s="322"/>
      <c r="H104" s="321" t="s">
        <v>360</v>
      </c>
      <c r="I104" s="322"/>
      <c r="J104" s="322"/>
      <c r="K104" s="322"/>
      <c r="L104" s="321" t="s">
        <v>361</v>
      </c>
      <c r="M104" s="322"/>
      <c r="N104" s="322"/>
      <c r="O104" s="321" t="s">
        <v>362</v>
      </c>
      <c r="P104" s="322"/>
      <c r="Q104" s="322"/>
      <c r="R104" s="322"/>
      <c r="S104" s="322" t="e">
        <f>+S16+S24+S36+#REF!+S45+S52+S68+S75+#REF!+S84+S89+S100</f>
        <v>#REF!</v>
      </c>
      <c r="T104" s="322" t="e">
        <f>+T16+T24+T36+#REF!+T45+T52+T68+T75+#REF!+T84+T89+T100</f>
        <v>#REF!</v>
      </c>
      <c r="U104" s="322"/>
      <c r="V104" s="322" t="e">
        <f>+V16+V24+V36+#REF!+V45+V52+V68+V75+#REF!+V84+V89+V100</f>
        <v>#REF!</v>
      </c>
      <c r="W104" s="323" t="e">
        <f>+W16+W24+W36+#REF!+W45+W52+W68+W75+#REF!+W84+W89+W100</f>
        <v>#REF!</v>
      </c>
    </row>
    <row r="105" spans="1:27" ht="21" thickTop="1">
      <c r="H105" s="321" t="s">
        <v>363</v>
      </c>
      <c r="L105" s="321" t="s">
        <v>364</v>
      </c>
      <c r="O105" s="321" t="s">
        <v>365</v>
      </c>
      <c r="T105" s="321" t="s">
        <v>366</v>
      </c>
      <c r="W105" s="324">
        <f>+[1]รายงานรับจ่ายเงินสด!B70</f>
        <v>12603701.57</v>
      </c>
    </row>
    <row r="106" spans="1:27">
      <c r="O106" s="234" t="s">
        <v>367</v>
      </c>
      <c r="T106" s="325" t="s">
        <v>368</v>
      </c>
      <c r="W106" s="326" t="e">
        <f>+[1]รายงานรับจ่ายเงินสด!#REF!</f>
        <v>#REF!</v>
      </c>
    </row>
    <row r="107" spans="1:27">
      <c r="T107" s="327" t="s">
        <v>291</v>
      </c>
      <c r="W107" s="324" t="e">
        <f>+W105-W106</f>
        <v>#REF!</v>
      </c>
    </row>
    <row r="108" spans="1:27">
      <c r="T108" s="328" t="s">
        <v>173</v>
      </c>
      <c r="W108" s="324" t="e">
        <f>+W107-W104</f>
        <v>#REF!</v>
      </c>
    </row>
    <row r="109" spans="1:27">
      <c r="T109" s="329"/>
      <c r="U109" s="330"/>
      <c r="V109" s="330"/>
      <c r="W109" s="331"/>
      <c r="X109" s="332"/>
    </row>
    <row r="110" spans="1:27">
      <c r="T110" s="329"/>
      <c r="U110" s="330"/>
      <c r="V110" s="330"/>
      <c r="W110" s="324"/>
      <c r="X110" s="332"/>
    </row>
    <row r="111" spans="1:27">
      <c r="T111" s="330"/>
      <c r="U111" s="330"/>
      <c r="V111" s="330"/>
      <c r="W111" s="333"/>
      <c r="X111" s="332"/>
    </row>
  </sheetData>
  <mergeCells count="14">
    <mergeCell ref="P6:Q6"/>
    <mergeCell ref="R6:S6"/>
    <mergeCell ref="W6:W7"/>
    <mergeCell ref="A101:B101"/>
    <mergeCell ref="A1:W1"/>
    <mergeCell ref="A2:W2"/>
    <mergeCell ref="A3:W3"/>
    <mergeCell ref="A4:W4"/>
    <mergeCell ref="D6:E6"/>
    <mergeCell ref="F6:G6"/>
    <mergeCell ref="H6:I6"/>
    <mergeCell ref="J6:K6"/>
    <mergeCell ref="L6:M6"/>
    <mergeCell ref="N6:O6"/>
  </mergeCells>
  <pageMargins left="0.15748031496062992" right="0.15748031496062992" top="0.43" bottom="0.74803149606299213" header="0.31496062992125984" footer="0.31496062992125984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</vt:lpstr>
      <vt:lpstr>Sheet3</vt:lpstr>
      <vt:lpstr>หมายเหตุ1!Print_Titles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wincom</cp:lastModifiedBy>
  <cp:lastPrinted>2014-02-11T06:48:31Z</cp:lastPrinted>
  <dcterms:created xsi:type="dcterms:W3CDTF">2007-07-06T07:24:03Z</dcterms:created>
  <dcterms:modified xsi:type="dcterms:W3CDTF">2014-02-11T07:11:12Z</dcterms:modified>
</cp:coreProperties>
</file>