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8475" windowHeight="5895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D12" i="54"/>
  <c r="D40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J75" i="54"/>
  <c r="F62"/>
  <c r="F61"/>
  <c r="F60"/>
  <c r="F59"/>
  <c r="F58"/>
  <c r="F57"/>
  <c r="F56"/>
  <c r="F55"/>
  <c r="F54"/>
  <c r="D53"/>
  <c r="F51"/>
  <c r="D50"/>
  <c r="C50"/>
  <c r="F50" s="1"/>
  <c r="F48"/>
  <c r="F47"/>
  <c r="F46"/>
  <c r="F45"/>
  <c r="F44"/>
  <c r="F43"/>
  <c r="F42"/>
  <c r="F41"/>
  <c r="F40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Y185" i="53"/>
  <c r="Z185"/>
  <c r="N185"/>
  <c r="O185"/>
  <c r="P185"/>
  <c r="Q185"/>
  <c r="R185"/>
  <c r="S185"/>
  <c r="T185"/>
  <c r="U185"/>
  <c r="V185"/>
  <c r="W185"/>
  <c r="X185"/>
  <c r="C185"/>
  <c r="D185"/>
  <c r="E185"/>
  <c r="F185"/>
  <c r="G185"/>
  <c r="H185"/>
  <c r="I185"/>
  <c r="J185"/>
  <c r="K185"/>
  <c r="L185"/>
  <c r="M185"/>
  <c r="B185"/>
  <c r="M176"/>
  <c r="M172"/>
  <c r="Y184"/>
  <c r="W184"/>
  <c r="U184"/>
  <c r="S184"/>
  <c r="Q184"/>
  <c r="O184"/>
  <c r="M184"/>
  <c r="K184"/>
  <c r="I184"/>
  <c r="G184"/>
  <c r="E184"/>
  <c r="C184"/>
  <c r="Y183"/>
  <c r="X183"/>
  <c r="X184" s="1"/>
  <c r="W183"/>
  <c r="V183"/>
  <c r="V184" s="1"/>
  <c r="U183"/>
  <c r="T183"/>
  <c r="T184" s="1"/>
  <c r="S183"/>
  <c r="R183"/>
  <c r="R184" s="1"/>
  <c r="Q183"/>
  <c r="P183"/>
  <c r="P184" s="1"/>
  <c r="O183"/>
  <c r="N183"/>
  <c r="N184" s="1"/>
  <c r="M183"/>
  <c r="L183"/>
  <c r="L184" s="1"/>
  <c r="K183"/>
  <c r="J183"/>
  <c r="J184" s="1"/>
  <c r="I183"/>
  <c r="H183"/>
  <c r="H184" s="1"/>
  <c r="G183"/>
  <c r="F183"/>
  <c r="F184" s="1"/>
  <c r="E183"/>
  <c r="D183"/>
  <c r="D184" s="1"/>
  <c r="C183"/>
  <c r="B183"/>
  <c r="B184" s="1"/>
  <c r="Z182"/>
  <c r="Z181"/>
  <c r="Z180"/>
  <c r="Z179"/>
  <c r="Z183" s="1"/>
  <c r="Z178"/>
  <c r="X177"/>
  <c r="X186" s="1"/>
  <c r="V177"/>
  <c r="V186" s="1"/>
  <c r="T177"/>
  <c r="R177"/>
  <c r="R186" s="1"/>
  <c r="P177"/>
  <c r="P186" s="1"/>
  <c r="N177"/>
  <c r="N186" s="1"/>
  <c r="L177"/>
  <c r="J177"/>
  <c r="J186" s="1"/>
  <c r="H177"/>
  <c r="H186" s="1"/>
  <c r="F177"/>
  <c r="F186" s="1"/>
  <c r="D177"/>
  <c r="B177"/>
  <c r="B186" s="1"/>
  <c r="Y176"/>
  <c r="X176"/>
  <c r="W176"/>
  <c r="V176"/>
  <c r="U176"/>
  <c r="T176"/>
  <c r="S176"/>
  <c r="R176"/>
  <c r="Q176"/>
  <c r="P176"/>
  <c r="O176"/>
  <c r="N176"/>
  <c r="L176"/>
  <c r="K176"/>
  <c r="J176"/>
  <c r="I176"/>
  <c r="H176"/>
  <c r="G176"/>
  <c r="F176"/>
  <c r="E176"/>
  <c r="D176"/>
  <c r="C176"/>
  <c r="B176"/>
  <c r="Z176" s="1"/>
  <c r="Z175"/>
  <c r="Z173"/>
  <c r="Z172"/>
  <c r="Z171"/>
  <c r="Z170"/>
  <c r="Z177" s="1"/>
  <c r="A167"/>
  <c r="B61"/>
  <c r="B34"/>
  <c r="Z34" s="1"/>
  <c r="W143"/>
  <c r="Y142"/>
  <c r="Y143" s="1"/>
  <c r="X142"/>
  <c r="X143" s="1"/>
  <c r="W142"/>
  <c r="V142"/>
  <c r="V143" s="1"/>
  <c r="U142"/>
  <c r="U143" s="1"/>
  <c r="T142"/>
  <c r="T143" s="1"/>
  <c r="S142"/>
  <c r="S143" s="1"/>
  <c r="R142"/>
  <c r="R143" s="1"/>
  <c r="Q142"/>
  <c r="Q143" s="1"/>
  <c r="P142"/>
  <c r="P143" s="1"/>
  <c r="O142"/>
  <c r="O143" s="1"/>
  <c r="N142"/>
  <c r="N143" s="1"/>
  <c r="M142"/>
  <c r="M143" s="1"/>
  <c r="L142"/>
  <c r="L143" s="1"/>
  <c r="K142"/>
  <c r="K143" s="1"/>
  <c r="J142"/>
  <c r="J143" s="1"/>
  <c r="I142"/>
  <c r="I143" s="1"/>
  <c r="H142"/>
  <c r="H143" s="1"/>
  <c r="G142"/>
  <c r="G143" s="1"/>
  <c r="F142"/>
  <c r="F143" s="1"/>
  <c r="E142"/>
  <c r="E143" s="1"/>
  <c r="D142"/>
  <c r="D143" s="1"/>
  <c r="C142"/>
  <c r="C143" s="1"/>
  <c r="B142"/>
  <c r="B143" s="1"/>
  <c r="Z141"/>
  <c r="Z140"/>
  <c r="Z139"/>
  <c r="Z138"/>
  <c r="Z137"/>
  <c r="Y135"/>
  <c r="Y136" s="1"/>
  <c r="X135"/>
  <c r="X136" s="1"/>
  <c r="W135"/>
  <c r="W136" s="1"/>
  <c r="V135"/>
  <c r="V136" s="1"/>
  <c r="U135"/>
  <c r="U136" s="1"/>
  <c r="T135"/>
  <c r="T136" s="1"/>
  <c r="S135"/>
  <c r="S136" s="1"/>
  <c r="R135"/>
  <c r="R136" s="1"/>
  <c r="Q135"/>
  <c r="Q136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B135"/>
  <c r="B136" s="1"/>
  <c r="Z134"/>
  <c r="Z132"/>
  <c r="Z131"/>
  <c r="Z130"/>
  <c r="Z129"/>
  <c r="A126"/>
  <c r="N115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Z111"/>
  <c r="Z110"/>
  <c r="M114"/>
  <c r="M115" s="1"/>
  <c r="Z109"/>
  <c r="Z108"/>
  <c r="Z107"/>
  <c r="L106"/>
  <c r="Y105"/>
  <c r="Y106" s="1"/>
  <c r="X105"/>
  <c r="X106" s="1"/>
  <c r="W105"/>
  <c r="W106" s="1"/>
  <c r="V105"/>
  <c r="V106" s="1"/>
  <c r="U105"/>
  <c r="U106" s="1"/>
  <c r="T105"/>
  <c r="T106" s="1"/>
  <c r="S105"/>
  <c r="S106" s="1"/>
  <c r="R105"/>
  <c r="R106" s="1"/>
  <c r="Q105"/>
  <c r="Q106" s="1"/>
  <c r="P105"/>
  <c r="P106" s="1"/>
  <c r="O105"/>
  <c r="O106" s="1"/>
  <c r="N105"/>
  <c r="N106" s="1"/>
  <c r="M105"/>
  <c r="M106" s="1"/>
  <c r="L105"/>
  <c r="K105"/>
  <c r="K106" s="1"/>
  <c r="J105"/>
  <c r="J106" s="1"/>
  <c r="I105"/>
  <c r="I106" s="1"/>
  <c r="H105"/>
  <c r="H106" s="1"/>
  <c r="G105"/>
  <c r="G106" s="1"/>
  <c r="F105"/>
  <c r="F106" s="1"/>
  <c r="E105"/>
  <c r="E106" s="1"/>
  <c r="D105"/>
  <c r="D106" s="1"/>
  <c r="C105"/>
  <c r="C106" s="1"/>
  <c r="B105"/>
  <c r="B106" s="1"/>
  <c r="Z104"/>
  <c r="Z103"/>
  <c r="Z102"/>
  <c r="Z101"/>
  <c r="Z100"/>
  <c r="Z99"/>
  <c r="Z98"/>
  <c r="Z97"/>
  <c r="Y96"/>
  <c r="W96"/>
  <c r="K96"/>
  <c r="G96"/>
  <c r="X95"/>
  <c r="X96" s="1"/>
  <c r="V95"/>
  <c r="V96" s="1"/>
  <c r="U95"/>
  <c r="U96" s="1"/>
  <c r="T95"/>
  <c r="T96" s="1"/>
  <c r="S95"/>
  <c r="S96" s="1"/>
  <c r="R95"/>
  <c r="R96" s="1"/>
  <c r="Q95"/>
  <c r="Q96" s="1"/>
  <c r="P95"/>
  <c r="P96" s="1"/>
  <c r="O95"/>
  <c r="O96" s="1"/>
  <c r="N95"/>
  <c r="N96" s="1"/>
  <c r="M95"/>
  <c r="M96" s="1"/>
  <c r="L95"/>
  <c r="L96" s="1"/>
  <c r="K95"/>
  <c r="J95"/>
  <c r="J96" s="1"/>
  <c r="I95"/>
  <c r="I96" s="1"/>
  <c r="H95"/>
  <c r="H96" s="1"/>
  <c r="G95"/>
  <c r="F95"/>
  <c r="F96" s="1"/>
  <c r="E95"/>
  <c r="E96" s="1"/>
  <c r="D95"/>
  <c r="D96" s="1"/>
  <c r="C95"/>
  <c r="C96" s="1"/>
  <c r="B95"/>
  <c r="Z94"/>
  <c r="Z92"/>
  <c r="Z91"/>
  <c r="Z90"/>
  <c r="Z89"/>
  <c r="Z88"/>
  <c r="A85"/>
  <c r="Y79"/>
  <c r="Y80" s="1"/>
  <c r="X79"/>
  <c r="X80" s="1"/>
  <c r="W79"/>
  <c r="W80" s="1"/>
  <c r="V79"/>
  <c r="V80" s="1"/>
  <c r="U79"/>
  <c r="U80" s="1"/>
  <c r="T79"/>
  <c r="T80" s="1"/>
  <c r="S79"/>
  <c r="S80" s="1"/>
  <c r="R79"/>
  <c r="R80" s="1"/>
  <c r="Q79"/>
  <c r="Q80" s="1"/>
  <c r="P79"/>
  <c r="P80" s="1"/>
  <c r="O79"/>
  <c r="O80" s="1"/>
  <c r="N79"/>
  <c r="N80" s="1"/>
  <c r="M79"/>
  <c r="M80" s="1"/>
  <c r="L79"/>
  <c r="L80" s="1"/>
  <c r="K79"/>
  <c r="K80" s="1"/>
  <c r="J79"/>
  <c r="J80" s="1"/>
  <c r="I79"/>
  <c r="I80" s="1"/>
  <c r="H79"/>
  <c r="H80" s="1"/>
  <c r="G79"/>
  <c r="F79"/>
  <c r="F80" s="1"/>
  <c r="E79"/>
  <c r="E80" s="1"/>
  <c r="D79"/>
  <c r="D80" s="1"/>
  <c r="C79"/>
  <c r="B79"/>
  <c r="Z78"/>
  <c r="Z77"/>
  <c r="Z76"/>
  <c r="Z75"/>
  <c r="Z73"/>
  <c r="Z72"/>
  <c r="Z71"/>
  <c r="Z70"/>
  <c r="Z69"/>
  <c r="Z68"/>
  <c r="Z67"/>
  <c r="Z66"/>
  <c r="G80"/>
  <c r="Z65"/>
  <c r="C64"/>
  <c r="Y63"/>
  <c r="Y64" s="1"/>
  <c r="X63"/>
  <c r="X64" s="1"/>
  <c r="W63"/>
  <c r="W64" s="1"/>
  <c r="V63"/>
  <c r="V64" s="1"/>
  <c r="U63"/>
  <c r="U64" s="1"/>
  <c r="T63"/>
  <c r="T64" s="1"/>
  <c r="R63"/>
  <c r="R64" s="1"/>
  <c r="P63"/>
  <c r="P64" s="1"/>
  <c r="O63"/>
  <c r="O64" s="1"/>
  <c r="N63"/>
  <c r="N64" s="1"/>
  <c r="M63"/>
  <c r="L63"/>
  <c r="L64" s="1"/>
  <c r="K63"/>
  <c r="K64" s="1"/>
  <c r="J63"/>
  <c r="J64" s="1"/>
  <c r="I63"/>
  <c r="I64" s="1"/>
  <c r="H63"/>
  <c r="H64" s="1"/>
  <c r="G63"/>
  <c r="G64" s="1"/>
  <c r="F63"/>
  <c r="F64" s="1"/>
  <c r="E63"/>
  <c r="E64" s="1"/>
  <c r="D63"/>
  <c r="D64" s="1"/>
  <c r="C63"/>
  <c r="Z62"/>
  <c r="S63"/>
  <c r="S64" s="1"/>
  <c r="Z61"/>
  <c r="Z60"/>
  <c r="B63"/>
  <c r="Z58"/>
  <c r="M64"/>
  <c r="Y55"/>
  <c r="Y56" s="1"/>
  <c r="X55"/>
  <c r="X56" s="1"/>
  <c r="W55"/>
  <c r="W56" s="1"/>
  <c r="V55"/>
  <c r="V56" s="1"/>
  <c r="U55"/>
  <c r="U56" s="1"/>
  <c r="T55"/>
  <c r="T56" s="1"/>
  <c r="S55"/>
  <c r="S56" s="1"/>
  <c r="R55"/>
  <c r="R56" s="1"/>
  <c r="Q55"/>
  <c r="Q56" s="1"/>
  <c r="P55"/>
  <c r="P56" s="1"/>
  <c r="O55"/>
  <c r="O56" s="1"/>
  <c r="N55"/>
  <c r="N56" s="1"/>
  <c r="M55"/>
  <c r="M56" s="1"/>
  <c r="L55"/>
  <c r="L56" s="1"/>
  <c r="K55"/>
  <c r="K56" s="1"/>
  <c r="J55"/>
  <c r="J56" s="1"/>
  <c r="I55"/>
  <c r="I56" s="1"/>
  <c r="H55"/>
  <c r="H56" s="1"/>
  <c r="G55"/>
  <c r="G56" s="1"/>
  <c r="F55"/>
  <c r="F56" s="1"/>
  <c r="E55"/>
  <c r="E56" s="1"/>
  <c r="D55"/>
  <c r="D56" s="1"/>
  <c r="C55"/>
  <c r="C56" s="1"/>
  <c r="B55"/>
  <c r="B56" s="1"/>
  <c r="Z54"/>
  <c r="Z53"/>
  <c r="Z52"/>
  <c r="Z51"/>
  <c r="Z50"/>
  <c r="Z49"/>
  <c r="Z48"/>
  <c r="Z47"/>
  <c r="A44"/>
  <c r="U37"/>
  <c r="I37"/>
  <c r="Y36"/>
  <c r="Y37" s="1"/>
  <c r="X36"/>
  <c r="X37" s="1"/>
  <c r="W36"/>
  <c r="W37" s="1"/>
  <c r="V36"/>
  <c r="V37" s="1"/>
  <c r="U36"/>
  <c r="T36"/>
  <c r="T37" s="1"/>
  <c r="S36"/>
  <c r="S37" s="1"/>
  <c r="R36"/>
  <c r="R37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H36"/>
  <c r="H37" s="1"/>
  <c r="G36"/>
  <c r="G37" s="1"/>
  <c r="F36"/>
  <c r="F37" s="1"/>
  <c r="E36"/>
  <c r="E37" s="1"/>
  <c r="D36"/>
  <c r="D37" s="1"/>
  <c r="C36"/>
  <c r="C37" s="1"/>
  <c r="Z35"/>
  <c r="Z33"/>
  <c r="Z32"/>
  <c r="Z31"/>
  <c r="Z30"/>
  <c r="Z29"/>
  <c r="Z28"/>
  <c r="Z27"/>
  <c r="W26"/>
  <c r="Y25"/>
  <c r="Y26" s="1"/>
  <c r="X25"/>
  <c r="X26" s="1"/>
  <c r="W25"/>
  <c r="V25"/>
  <c r="V26" s="1"/>
  <c r="U25"/>
  <c r="U26" s="1"/>
  <c r="T25"/>
  <c r="T26" s="1"/>
  <c r="S25"/>
  <c r="S26" s="1"/>
  <c r="R25"/>
  <c r="R26" s="1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C25"/>
  <c r="C26" s="1"/>
  <c r="B25"/>
  <c r="B26" s="1"/>
  <c r="Z24"/>
  <c r="Z23"/>
  <c r="Z22"/>
  <c r="Z21"/>
  <c r="Z20"/>
  <c r="Z19"/>
  <c r="Z18"/>
  <c r="R17"/>
  <c r="X16"/>
  <c r="X144" s="1"/>
  <c r="W16"/>
  <c r="W17" s="1"/>
  <c r="V16"/>
  <c r="V17" s="1"/>
  <c r="U16"/>
  <c r="T16"/>
  <c r="T144" s="1"/>
  <c r="S16"/>
  <c r="S17" s="1"/>
  <c r="R16"/>
  <c r="Q16"/>
  <c r="Q17" s="1"/>
  <c r="P16"/>
  <c r="O16"/>
  <c r="O17" s="1"/>
  <c r="N16"/>
  <c r="M16"/>
  <c r="M17" s="1"/>
  <c r="L16"/>
  <c r="K16"/>
  <c r="K17" s="1"/>
  <c r="J16"/>
  <c r="J17" s="1"/>
  <c r="I16"/>
  <c r="H16"/>
  <c r="H17" s="1"/>
  <c r="G16"/>
  <c r="G17" s="1"/>
  <c r="F16"/>
  <c r="F17" s="1"/>
  <c r="E16"/>
  <c r="E17" s="1"/>
  <c r="D16"/>
  <c r="D17" s="1"/>
  <c r="C16"/>
  <c r="C17" s="1"/>
  <c r="B16"/>
  <c r="B17" s="1"/>
  <c r="Z15"/>
  <c r="Z14"/>
  <c r="Z13"/>
  <c r="Z12"/>
  <c r="Z11"/>
  <c r="Z10"/>
  <c r="Z8"/>
  <c r="Y16"/>
  <c r="Z7"/>
  <c r="Z6"/>
  <c r="G41" i="52"/>
  <c r="I30"/>
  <c r="I34"/>
  <c r="C24" i="35"/>
  <c r="H24"/>
  <c r="C54"/>
  <c r="H54"/>
  <c r="C70"/>
  <c r="C69"/>
  <c r="C67"/>
  <c r="C65"/>
  <c r="C63"/>
  <c r="C56"/>
  <c r="C53"/>
  <c r="C52"/>
  <c r="C51"/>
  <c r="C23"/>
  <c r="H63"/>
  <c r="C17"/>
  <c r="C15"/>
  <c r="C14"/>
  <c r="C13"/>
  <c r="C12"/>
  <c r="H17"/>
  <c r="A56"/>
  <c r="A55"/>
  <c r="A60"/>
  <c r="A54"/>
  <c r="A58"/>
  <c r="A57"/>
  <c r="A53"/>
  <c r="A51"/>
  <c r="A52"/>
  <c r="I33" i="40"/>
  <c r="I14"/>
  <c r="I31" i="52"/>
  <c r="F29" i="54" l="1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Z184" i="53"/>
  <c r="Z186"/>
  <c r="D186"/>
  <c r="L186"/>
  <c r="T186"/>
  <c r="C177"/>
  <c r="C186" s="1"/>
  <c r="G177"/>
  <c r="G186" s="1"/>
  <c r="K177"/>
  <c r="K186" s="1"/>
  <c r="O177"/>
  <c r="O186" s="1"/>
  <c r="S177"/>
  <c r="S186" s="1"/>
  <c r="W177"/>
  <c r="W186" s="1"/>
  <c r="E177"/>
  <c r="E186" s="1"/>
  <c r="I177"/>
  <c r="I186" s="1"/>
  <c r="M177"/>
  <c r="M186" s="1"/>
  <c r="Q177"/>
  <c r="Q186" s="1"/>
  <c r="U177"/>
  <c r="U186" s="1"/>
  <c r="Y177"/>
  <c r="Y186" s="1"/>
  <c r="X17"/>
  <c r="B36"/>
  <c r="B37" s="1"/>
  <c r="Z114"/>
  <c r="E145"/>
  <c r="I144"/>
  <c r="U144"/>
  <c r="Z142"/>
  <c r="H145"/>
  <c r="P144"/>
  <c r="Z135"/>
  <c r="Z136" s="1"/>
  <c r="W145"/>
  <c r="P17"/>
  <c r="U17"/>
  <c r="U145" s="1"/>
  <c r="X145"/>
  <c r="H144"/>
  <c r="L144"/>
  <c r="L17"/>
  <c r="L145" s="1"/>
  <c r="Z143"/>
  <c r="F144"/>
  <c r="J144"/>
  <c r="N144"/>
  <c r="R144"/>
  <c r="V144"/>
  <c r="I17"/>
  <c r="I145" s="1"/>
  <c r="N17"/>
  <c r="T17"/>
  <c r="B115"/>
  <c r="M144"/>
  <c r="J145"/>
  <c r="Z115"/>
  <c r="Z105"/>
  <c r="Z106" s="1"/>
  <c r="Z95"/>
  <c r="Z96" s="1"/>
  <c r="V145"/>
  <c r="S145"/>
  <c r="Z79"/>
  <c r="K145"/>
  <c r="B80"/>
  <c r="E144"/>
  <c r="G145"/>
  <c r="D144"/>
  <c r="O145"/>
  <c r="T145"/>
  <c r="P145"/>
  <c r="D145"/>
  <c r="N145"/>
  <c r="F145"/>
  <c r="Z16"/>
  <c r="Z17" s="1"/>
  <c r="Z25"/>
  <c r="Z26" s="1"/>
  <c r="Y17"/>
  <c r="Y145" s="1"/>
  <c r="Y144"/>
  <c r="M145"/>
  <c r="R145"/>
  <c r="B64"/>
  <c r="Z55"/>
  <c r="Z56" s="1"/>
  <c r="Q63"/>
  <c r="Q64" s="1"/>
  <c r="Q145" s="1"/>
  <c r="C80"/>
  <c r="C145" s="1"/>
  <c r="C144"/>
  <c r="G144"/>
  <c r="K144"/>
  <c r="O144"/>
  <c r="S144"/>
  <c r="W144"/>
  <c r="Z57"/>
  <c r="B96"/>
  <c r="B144"/>
  <c r="Z36"/>
  <c r="Z59"/>
  <c r="Z63" s="1"/>
  <c r="I41" i="52"/>
  <c r="L41" s="1"/>
  <c r="F7" i="54" l="1"/>
  <c r="W101" i="56"/>
  <c r="W104"/>
  <c r="W108" s="1"/>
  <c r="D63" i="54"/>
  <c r="F63" s="1"/>
  <c r="B145" i="53"/>
  <c r="Z144"/>
  <c r="Z80"/>
  <c r="Z37"/>
  <c r="Z64"/>
  <c r="Q144"/>
  <c r="L20" i="40"/>
  <c r="L163"/>
  <c r="L125"/>
  <c r="I123"/>
  <c r="L88"/>
  <c r="G28"/>
  <c r="I7"/>
  <c r="L5" s="1"/>
  <c r="H73" i="35"/>
  <c r="C73"/>
  <c r="F9" i="36"/>
  <c r="E12"/>
  <c r="D12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145" i="53" l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ผู้ใช้ที่พึงพอใจใน Microsoft Office</author>
    <author xml:space="preserve"> </author>
  </authors>
  <commentList>
    <comment ref="A8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3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A20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1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2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3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<sst xmlns="http://schemas.openxmlformats.org/spreadsheetml/2006/main" count="962" uniqueCount="412">
  <si>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</si>
  <si>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</si>
  <si>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</si>
  <si>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</si>
  <si>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</si>
  <si>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</si>
  <si>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</si>
  <si>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</si>
  <si>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</si>
  <si>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</si>
  <si>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</si>
  <si>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</si>
  <si>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</si>
  <si>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</si>
  <si>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</si>
  <si>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</si>
  <si>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</si>
  <si>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</si>
  <si>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</si>
  <si>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</si>
  <si>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</si>
  <si>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</si>
  <si>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</si>
  <si>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เงินทุนเศรษฐกจิชุมชน (บัญชี 2)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</si>
  <si>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</si>
  <si>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</si>
  <si>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</si>
  <si>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</si>
  <si>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</si>
  <si>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</si>
  <si>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</si>
  <si>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</si>
  <si>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</si>
  <si>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</si>
  <si>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</si>
  <si>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</si>
  <si>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</si>
  <si>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</si>
  <si>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</si>
  <si>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</si>
  <si>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</si>
  <si>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</si>
  <si>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</si>
  <si>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</si>
  <si>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</si>
  <si>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</si>
  <si>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</si>
  <si>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</si>
  <si>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</si>
  <si>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</si>
  <si>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</si>
  <si>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</si>
  <si>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</si>
  <si>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</si>
  <si>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</si>
  <si>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</si>
  <si>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</si>
  <si>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</si>
  <si>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</si>
  <si>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</si>
  <si>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</si>
  <si>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</si>
  <si>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</si>
  <si>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</si>
  <si>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</si>
  <si>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</si>
  <si>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จ่ายขาดเงินสะสม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</si>
  <si>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</si>
  <si>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</si>
  <si>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</si>
  <si>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</si>
  <si>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</si>
  <si>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</si>
  <si>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</si>
  <si>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</si>
  <si>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</si>
  <si>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</si>
  <si>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</si>
  <si>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</si>
  <si>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</si>
  <si>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</si>
  <si>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</si>
  <si>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</si>
  <si>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</si>
  <si>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</si>
  <si>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</si>
  <si>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</si>
  <si>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</si>
  <si>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ค่าใช้จ่ายค้างจ่าย(ตามวัตถุประสงค์)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</si>
  <si>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</si>
  <si>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</si>
  <si>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</si>
  <si>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</si>
  <si>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</si>
  <si>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</si>
  <si>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</si>
  <si>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</si>
  <si>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</si>
  <si>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</si>
  <si>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</si>
  <si>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</si>
  <si>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</si>
  <si>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</si>
  <si>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</si>
  <si>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</si>
  <si>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</si>
  <si>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</si>
  <si>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</si>
  <si>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</si>
  <si>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</si>
  <si>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</si>
  <si>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</si>
  <si>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</si>
  <si>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</si>
  <si>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</si>
  <si>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</si>
  <si>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</si>
  <si>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ปลัดองค์การบริหารส่วนตำบล ปฏิบัติหน้าที่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</si>
  <si>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</si>
  <si>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</si>
  <si>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</si>
  <si>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</si>
  <si>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</si>
  <si>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</si>
  <si>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</si>
  <si>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</si>
  <si>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</si>
  <si>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</si>
  <si>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</si>
  <si>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</si>
  <si>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</si>
  <si>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</si>
  <si>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</si>
  <si>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</si>
  <si>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</si>
  <si>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</si>
  <si>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</si>
  <si>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</si>
  <si>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</si>
  <si>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</si>
  <si>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</si>
  <si>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</si>
  <si>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</si>
  <si>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</si>
  <si>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</si>
  <si>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</si>
  <si>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</si>
  <si>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</si>
  <si>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</si>
  <si>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</si>
  <si>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</si>
  <si>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</si>
  <si>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</si>
  <si>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</si>
  <si>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</si>
  <si>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</si>
  <si>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</si>
  <si>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</si>
  <si>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</si>
  <si>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</si>
  <si>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</si>
  <si>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</si>
  <si>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</si>
  <si>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</si>
  <si>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</si>
  <si>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</si>
  <si>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</si>
  <si>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</si>
  <si>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</si>
  <si>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</si>
  <si>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</si>
  <si>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</si>
  <si>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</si>
  <si>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</si>
  <si>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</si>
  <si>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</si>
  <si>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</si>
  <si>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r>
      <t>หัก</t>
    </r>
    <r>
      <rPr>
        <b/>
        <sz val="14"/>
        <rFont val="Cordia New"/>
        <family val="2"/>
        <charset val="222"/>
      </rPr>
      <t xml:space="preserve">   </t>
    </r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</si>
  <si>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</si>
  <si>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</si>
  <si>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</si>
  <si>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</si>
  <si>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</si>
  <si>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213000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</si>
  <si>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</si>
  <si>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</si>
  <si>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</si>
  <si>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</si>
  <si>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</si>
  <si>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</si>
  <si>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</si>
  <si>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</si>
  <si>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</si>
  <si>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</si>
  <si>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</si>
  <si>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</si>
  <si>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</si>
  <si>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</si>
  <si>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</si>
  <si>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</si>
  <si>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(นายสุพจน์  ฤทธิชัย)</t>
  </si>
  <si>
    <t xml:space="preserve">ยอดคงเหลือตามบัญชี ณ วันที่  28 กันยายน  2555 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</si>
  <si>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</si>
  <si>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</si>
  <si>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</si>
  <si>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</si>
  <si>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>ยอดคงเหลือตามรายงานธนาคาร ณ วันที่ 31 ตุลาคม 2555</t>
  </si>
  <si>
    <t>12/10/55</t>
  </si>
  <si>
    <t>24/10/55</t>
  </si>
  <si>
    <t>26/10/55</t>
  </si>
  <si>
    <t>31/10/55</t>
  </si>
  <si>
    <t xml:space="preserve">ปีงบประมาณ 2556    </t>
  </si>
  <si>
    <t xml:space="preserve">                            ประจำเดือน ตุลาคม พ.ศ.2555    </t>
  </si>
  <si>
    <t>เงินเดือน (ฝ่ายชั่วคราว)</t>
  </si>
  <si>
    <t>ประจำเดือนตุลาคม  2555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</si>
  <si>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</si>
  <si>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</si>
  <si>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</si>
  <si>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วันที่  31  ตุลาคม  2555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</si>
  <si>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</si>
  <si>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</si>
  <si>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</si>
  <si>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</si>
  <si>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</si>
  <si>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</si>
  <si>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</si>
  <si>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 xml:space="preserve">                       -  ค่าน้ำประปา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</si>
  <si>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</si>
  <si>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</si>
  <si>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</si>
  <si>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</si>
  <si>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</si>
  <si>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</si>
  <si>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</si>
  <si>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</si>
  <si>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</si>
  <si>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</si>
  <si>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</si>
  <si>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</si>
  <si>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</si>
  <si>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</si>
  <si>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</si>
  <si>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</si>
  <si>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</si>
  <si>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</si>
  <si>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</si>
  <si>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</si>
  <si>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</si>
  <si>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</si>
  <si>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</si>
  <si>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</si>
  <si>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</si>
  <si>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</si>
  <si>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</si>
  <si>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</si>
  <si>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</si>
  <si>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</si>
  <si>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</si>
  <si>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</si>
  <si>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</si>
  <si>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</si>
  <si>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</si>
  <si>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</si>
  <si>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</si>
  <si>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</si>
  <si>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</si>
  <si>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</si>
  <si>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</si>
  <si>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</si>
  <si>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</si>
  <si>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</si>
  <si>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</si>
  <si>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ประจำเดือน  ตุลาคม  2555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</si>
  <si>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</si>
  <si>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</si>
  <si>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</si>
  <si>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</si>
  <si>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</si>
  <si>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</si>
  <si>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</si>
  <si>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</si>
  <si>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</si>
  <si>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</si>
  <si>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</si>
  <si>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</si>
  <si>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</si>
  <si>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</si>
  <si>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</si>
  <si>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</si>
  <si>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</si>
  <si>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</si>
  <si>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</si>
  <si>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</si>
  <si>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</si>
  <si>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</si>
  <si>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</si>
  <si>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</si>
  <si>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</si>
  <si>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</si>
  <si>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</si>
  <si>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</si>
  <si>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</si>
  <si>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</si>
  <si>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</si>
  <si>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</si>
  <si>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</si>
  <si>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</si>
  <si>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</si>
  <si>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</si>
  <si>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</si>
  <si>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</si>
  <si>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</si>
  <si>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</si>
  <si>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</si>
  <si>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เงินสมทบประกันสังคม</t>
  </si>
  <si>
    <t>ศูนย์พัฒนาครอบครัว</t>
  </si>
  <si>
    <t>ค่าวัสดุการศึกษา ศพด.</t>
  </si>
  <si>
    <t>เงินทุนการศึกษา</t>
  </si>
  <si>
    <t>โครงการป้องกันและแก้ไขปัญหายาเสพติด</t>
  </si>
  <si>
    <t>สภาเด็กและเยาวชนตำบลท่าซอม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</si>
  <si>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</si>
  <si>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</si>
  <si>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</si>
  <si>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หมายเหตุประกอบงบทดลอง  ประจำเดือน  ตุลาคม  2555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</si>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</sst>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sz val="13"/>
      <name val="Browallia New"/>
      <family val="2"/>
      <charset val="22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</cellStyleXfs>
  <cellXfs count="49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 applyBorder="1" applyAlignment="1">
      <alignment vertical="center"/>
    </xf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4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5" fillId="0" borderId="0" xfId="0" applyFont="1"/>
    <xf numFmtId="188" fontId="16" fillId="0" borderId="0" xfId="0" applyNumberFormat="1" applyFont="1" applyAlignment="1">
      <alignment vertical="center"/>
    </xf>
    <xf numFmtId="187" fontId="16" fillId="0" borderId="0" xfId="1" applyFont="1" applyAlignment="1">
      <alignment vertical="center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87" fontId="15" fillId="0" borderId="13" xfId="1" applyFont="1" applyBorder="1"/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187" fontId="15" fillId="0" borderId="19" xfId="1" applyFont="1" applyBorder="1"/>
    <xf numFmtId="0" fontId="15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1" applyFont="1" applyBorder="1" applyAlignment="1">
      <alignment horizontal="right"/>
    </xf>
    <xf numFmtId="43" fontId="17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8" fillId="0" borderId="0" xfId="1" applyNumberFormat="1" applyFont="1" applyFill="1"/>
    <xf numFmtId="1" fontId="18" fillId="0" borderId="30" xfId="1" applyNumberFormat="1" applyFont="1" applyFill="1" applyBorder="1" applyAlignment="1">
      <alignment horizontal="center"/>
    </xf>
    <xf numFmtId="43" fontId="18" fillId="0" borderId="31" xfId="1" applyNumberFormat="1" applyFont="1" applyFill="1" applyBorder="1" applyAlignment="1">
      <alignment horizontal="center"/>
    </xf>
    <xf numFmtId="1" fontId="18" fillId="0" borderId="36" xfId="1" applyNumberFormat="1" applyFont="1" applyFill="1" applyBorder="1" applyAlignment="1">
      <alignment horizontal="center"/>
    </xf>
    <xf numFmtId="43" fontId="18" fillId="0" borderId="37" xfId="1" applyNumberFormat="1" applyFont="1" applyFill="1" applyBorder="1" applyAlignment="1">
      <alignment horizontal="center"/>
    </xf>
    <xf numFmtId="43" fontId="18" fillId="0" borderId="37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left"/>
    </xf>
    <xf numFmtId="43" fontId="18" fillId="0" borderId="14" xfId="1" applyNumberFormat="1" applyFont="1" applyFill="1" applyBorder="1"/>
    <xf numFmtId="43" fontId="18" fillId="0" borderId="14" xfId="1" applyNumberFormat="1" applyFont="1" applyFill="1" applyBorder="1" applyAlignment="1"/>
    <xf numFmtId="43" fontId="18" fillId="0" borderId="40" xfId="1" applyNumberFormat="1" applyFont="1" applyFill="1" applyBorder="1"/>
    <xf numFmtId="1" fontId="18" fillId="0" borderId="41" xfId="1" applyNumberFormat="1" applyFont="1" applyFill="1" applyBorder="1" applyAlignment="1">
      <alignment horizontal="left"/>
    </xf>
    <xf numFmtId="43" fontId="18" fillId="0" borderId="9" xfId="1" applyNumberFormat="1" applyFont="1" applyFill="1" applyBorder="1"/>
    <xf numFmtId="1" fontId="18" fillId="0" borderId="41" xfId="1" applyNumberFormat="1" applyFont="1" applyFill="1" applyBorder="1" applyAlignment="1">
      <alignment horizontal="center"/>
    </xf>
    <xf numFmtId="43" fontId="18" fillId="0" borderId="10" xfId="1" applyNumberFormat="1" applyFont="1" applyFill="1" applyBorder="1"/>
    <xf numFmtId="43" fontId="18" fillId="0" borderId="37" xfId="1" applyNumberFormat="1" applyFont="1" applyFill="1" applyBorder="1"/>
    <xf numFmtId="43" fontId="18" fillId="0" borderId="31" xfId="1" applyNumberFormat="1" applyFont="1" applyFill="1" applyBorder="1"/>
    <xf numFmtId="43" fontId="18" fillId="0" borderId="7" xfId="1" applyNumberFormat="1" applyFont="1" applyFill="1" applyBorder="1"/>
    <xf numFmtId="43" fontId="18" fillId="0" borderId="35" xfId="1" applyNumberFormat="1" applyFont="1" applyFill="1" applyBorder="1"/>
    <xf numFmtId="43" fontId="18" fillId="0" borderId="0" xfId="1" applyNumberFormat="1" applyFont="1" applyFill="1" applyBorder="1"/>
    <xf numFmtId="1" fontId="18" fillId="0" borderId="39" xfId="1" applyNumberFormat="1" applyFont="1" applyFill="1" applyBorder="1"/>
    <xf numFmtId="43" fontId="18" fillId="0" borderId="13" xfId="1" applyNumberFormat="1" applyFont="1" applyFill="1" applyBorder="1"/>
    <xf numFmtId="43" fontId="18" fillId="0" borderId="42" xfId="1" applyNumberFormat="1" applyFont="1" applyFill="1" applyBorder="1"/>
    <xf numFmtId="43" fontId="18" fillId="0" borderId="38" xfId="1" applyNumberFormat="1" applyFont="1" applyFill="1" applyBorder="1"/>
    <xf numFmtId="1" fontId="18" fillId="0" borderId="43" xfId="1" applyNumberFormat="1" applyFont="1" applyFill="1" applyBorder="1" applyAlignment="1">
      <alignment horizontal="center"/>
    </xf>
    <xf numFmtId="1" fontId="18" fillId="0" borderId="39" xfId="1" applyNumberFormat="1" applyFont="1" applyFill="1" applyBorder="1" applyAlignment="1">
      <alignment horizontal="center"/>
    </xf>
    <xf numFmtId="43" fontId="18" fillId="0" borderId="9" xfId="1" applyNumberFormat="1" applyFont="1" applyFill="1" applyBorder="1" applyAlignment="1">
      <alignment horizontal="center"/>
    </xf>
    <xf numFmtId="43" fontId="18" fillId="0" borderId="14" xfId="1" applyNumberFormat="1" applyFont="1" applyFill="1" applyBorder="1" applyAlignment="1">
      <alignment horizontal="center"/>
    </xf>
    <xf numFmtId="43" fontId="18" fillId="0" borderId="14" xfId="1" applyNumberFormat="1" applyFont="1" applyFill="1" applyBorder="1" applyAlignment="1">
      <alignment horizontal="center" vertical="center"/>
    </xf>
    <xf numFmtId="43" fontId="18" fillId="0" borderId="40" xfId="1" applyNumberFormat="1" applyFont="1" applyFill="1" applyBorder="1" applyAlignment="1">
      <alignment horizontal="center" vertical="center"/>
    </xf>
    <xf numFmtId="43" fontId="18" fillId="0" borderId="10" xfId="1" applyNumberFormat="1" applyFont="1" applyFill="1" applyBorder="1" applyAlignment="1">
      <alignment horizontal="right"/>
    </xf>
    <xf numFmtId="43" fontId="18" fillId="0" borderId="10" xfId="1" applyNumberFormat="1" applyFont="1" applyFill="1" applyBorder="1" applyAlignment="1">
      <alignment horizontal="center"/>
    </xf>
    <xf numFmtId="43" fontId="18" fillId="0" borderId="47" xfId="1" applyNumberFormat="1" applyFont="1" applyFill="1" applyBorder="1"/>
    <xf numFmtId="43" fontId="18" fillId="0" borderId="48" xfId="1" applyNumberFormat="1" applyFont="1" applyFill="1" applyBorder="1"/>
    <xf numFmtId="43" fontId="18" fillId="0" borderId="49" xfId="1" applyNumberFormat="1" applyFont="1" applyFill="1" applyBorder="1"/>
    <xf numFmtId="43" fontId="18" fillId="0" borderId="50" xfId="1" applyNumberFormat="1" applyFont="1" applyFill="1" applyBorder="1"/>
    <xf numFmtId="43" fontId="18" fillId="0" borderId="51" xfId="1" applyNumberFormat="1" applyFont="1" applyFill="1" applyBorder="1"/>
    <xf numFmtId="1" fontId="18" fillId="0" borderId="0" xfId="1" applyNumberFormat="1" applyFont="1" applyFill="1"/>
    <xf numFmtId="1" fontId="18" fillId="0" borderId="30" xfId="1" applyNumberFormat="1" applyFont="1" applyFill="1" applyBorder="1" applyAlignment="1">
      <alignment horizontal="left"/>
    </xf>
    <xf numFmtId="1" fontId="18" fillId="0" borderId="41" xfId="1" quotePrefix="1" applyNumberFormat="1" applyFont="1" applyFill="1" applyBorder="1" applyAlignment="1">
      <alignment horizontal="left"/>
    </xf>
    <xf numFmtId="43" fontId="18" fillId="0" borderId="34" xfId="1" applyNumberFormat="1" applyFont="1" applyFill="1" applyBorder="1"/>
    <xf numFmtId="43" fontId="18" fillId="0" borderId="52" xfId="1" applyNumberFormat="1" applyFont="1" applyFill="1" applyBorder="1"/>
    <xf numFmtId="43" fontId="18" fillId="0" borderId="45" xfId="1" applyNumberFormat="1" applyFont="1" applyFill="1" applyBorder="1"/>
    <xf numFmtId="43" fontId="18" fillId="0" borderId="18" xfId="1" applyNumberFormat="1" applyFont="1" applyFill="1" applyBorder="1"/>
    <xf numFmtId="1" fontId="18" fillId="0" borderId="43" xfId="1" quotePrefix="1" applyNumberFormat="1" applyFont="1" applyFill="1" applyBorder="1" applyAlignment="1">
      <alignment horizontal="center"/>
    </xf>
    <xf numFmtId="43" fontId="18" fillId="0" borderId="53" xfId="1" applyNumberFormat="1" applyFont="1" applyFill="1" applyBorder="1"/>
    <xf numFmtId="43" fontId="18" fillId="0" borderId="46" xfId="1" applyNumberFormat="1" applyFont="1" applyFill="1" applyBorder="1"/>
    <xf numFmtId="43" fontId="18" fillId="0" borderId="31" xfId="1" applyNumberFormat="1" applyFont="1" applyFill="1" applyBorder="1" applyAlignment="1">
      <alignment horizontal="center"/>
    </xf>
    <xf numFmtId="1" fontId="18" fillId="0" borderId="0" xfId="1" applyNumberFormat="1" applyFont="1" applyFill="1" applyBorder="1" applyAlignment="1">
      <alignment horizontal="center"/>
    </xf>
    <xf numFmtId="0" fontId="20" fillId="0" borderId="0" xfId="0" applyFont="1" applyFill="1"/>
    <xf numFmtId="0" fontId="21" fillId="0" borderId="0" xfId="0" applyFont="1" applyAlignment="1">
      <alignment horizontal="left"/>
    </xf>
    <xf numFmtId="0" fontId="19" fillId="0" borderId="0" xfId="0" applyFont="1"/>
    <xf numFmtId="0" fontId="22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3" xfId="0" applyFont="1" applyFill="1" applyBorder="1"/>
    <xf numFmtId="43" fontId="24" fillId="0" borderId="10" xfId="0" applyNumberFormat="1" applyFont="1" applyFill="1" applyBorder="1"/>
    <xf numFmtId="49" fontId="24" fillId="0" borderId="10" xfId="0" applyNumberFormat="1" applyFont="1" applyFill="1" applyBorder="1" applyAlignment="1">
      <alignment horizontal="center"/>
    </xf>
    <xf numFmtId="0" fontId="25" fillId="0" borderId="0" xfId="0" applyFont="1" applyFill="1"/>
    <xf numFmtId="0" fontId="26" fillId="0" borderId="4" xfId="0" applyFont="1" applyFill="1" applyBorder="1"/>
    <xf numFmtId="0" fontId="27" fillId="0" borderId="5" xfId="0" applyFont="1" applyFill="1" applyBorder="1"/>
    <xf numFmtId="43" fontId="27" fillId="0" borderId="9" xfId="1" applyNumberFormat="1" applyFont="1" applyFill="1" applyBorder="1"/>
    <xf numFmtId="49" fontId="27" fillId="0" borderId="9" xfId="0" applyNumberFormat="1" applyFont="1" applyFill="1" applyBorder="1" applyAlignment="1">
      <alignment horizontal="center"/>
    </xf>
    <xf numFmtId="43" fontId="27" fillId="0" borderId="9" xfId="0" applyNumberFormat="1" applyFont="1" applyFill="1" applyBorder="1"/>
    <xf numFmtId="43" fontId="20" fillId="0" borderId="0" xfId="0" applyNumberFormat="1" applyFont="1" applyFill="1"/>
    <xf numFmtId="0" fontId="22" fillId="0" borderId="4" xfId="0" applyFont="1" applyFill="1" applyBorder="1"/>
    <xf numFmtId="0" fontId="22" fillId="0" borderId="5" xfId="0" applyFont="1" applyFill="1" applyBorder="1"/>
    <xf numFmtId="43" fontId="22" fillId="0" borderId="13" xfId="1" applyNumberFormat="1" applyFont="1" applyFill="1" applyBorder="1"/>
    <xf numFmtId="49" fontId="22" fillId="0" borderId="4" xfId="0" applyNumberFormat="1" applyFont="1" applyFill="1" applyBorder="1" applyAlignment="1">
      <alignment horizontal="center"/>
    </xf>
    <xf numFmtId="43" fontId="27" fillId="0" borderId="13" xfId="0" applyNumberFormat="1" applyFont="1" applyFill="1" applyBorder="1"/>
    <xf numFmtId="49" fontId="22" fillId="0" borderId="13" xfId="0" applyNumberFormat="1" applyFont="1" applyFill="1" applyBorder="1" applyAlignment="1">
      <alignment horizontal="center"/>
    </xf>
    <xf numFmtId="43" fontId="22" fillId="0" borderId="13" xfId="1" applyNumberFormat="1" applyFont="1" applyFill="1" applyBorder="1" applyAlignment="1"/>
    <xf numFmtId="0" fontId="22" fillId="0" borderId="0" xfId="0" applyFont="1" applyFill="1" applyBorder="1"/>
    <xf numFmtId="43" fontId="24" fillId="0" borderId="13" xfId="0" applyNumberFormat="1" applyFont="1" applyFill="1" applyBorder="1"/>
    <xf numFmtId="0" fontId="26" fillId="0" borderId="4" xfId="0" applyFont="1" applyFill="1" applyBorder="1" applyAlignment="1">
      <alignment horizontal="left"/>
    </xf>
    <xf numFmtId="0" fontId="27" fillId="0" borderId="0" xfId="0" applyFont="1" applyFill="1" applyBorder="1"/>
    <xf numFmtId="43" fontId="27" fillId="0" borderId="9" xfId="1" applyNumberFormat="1" applyFont="1" applyFill="1" applyBorder="1" applyAlignment="1"/>
    <xf numFmtId="43" fontId="27" fillId="0" borderId="10" xfId="0" applyNumberFormat="1" applyFont="1" applyFill="1" applyBorder="1"/>
    <xf numFmtId="43" fontId="22" fillId="0" borderId="13" xfId="1" applyNumberFormat="1" applyFont="1" applyFill="1" applyBorder="1" applyAlignment="1">
      <alignment horizontal="center"/>
    </xf>
    <xf numFmtId="0" fontId="23" fillId="0" borderId="4" xfId="0" applyFont="1" applyFill="1" applyBorder="1"/>
    <xf numFmtId="0" fontId="24" fillId="0" borderId="5" xfId="0" applyFont="1" applyFill="1" applyBorder="1"/>
    <xf numFmtId="0" fontId="23" fillId="0" borderId="13" xfId="0" applyFont="1" applyFill="1" applyBorder="1"/>
    <xf numFmtId="0" fontId="28" fillId="0" borderId="0" xfId="0" applyFont="1" applyFill="1"/>
    <xf numFmtId="43" fontId="24" fillId="0" borderId="9" xfId="1" applyNumberFormat="1" applyFont="1" applyFill="1" applyBorder="1"/>
    <xf numFmtId="49" fontId="24" fillId="0" borderId="9" xfId="0" applyNumberFormat="1" applyFont="1" applyFill="1" applyBorder="1" applyAlignment="1">
      <alignment horizontal="center"/>
    </xf>
    <xf numFmtId="43" fontId="27" fillId="0" borderId="14" xfId="0" applyNumberFormat="1" applyFont="1" applyFill="1" applyBorder="1"/>
    <xf numFmtId="43" fontId="24" fillId="0" borderId="9" xfId="1" applyNumberFormat="1" applyFont="1" applyFill="1" applyBorder="1" applyAlignment="1"/>
    <xf numFmtId="0" fontId="23" fillId="0" borderId="18" xfId="0" applyFont="1" applyFill="1" applyBorder="1"/>
    <xf numFmtId="0" fontId="24" fillId="0" borderId="21" xfId="0" applyFont="1" applyFill="1" applyBorder="1"/>
    <xf numFmtId="43" fontId="25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43" fontId="24" fillId="0" borderId="0" xfId="1" applyNumberFormat="1" applyFont="1" applyFill="1" applyBorder="1" applyAlignment="1"/>
    <xf numFmtId="49" fontId="24" fillId="0" borderId="0" xfId="0" applyNumberFormat="1" applyFont="1" applyFill="1" applyBorder="1" applyAlignment="1">
      <alignment horizontal="center"/>
    </xf>
    <xf numFmtId="43" fontId="24" fillId="0" borderId="0" xfId="1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43" fontId="20" fillId="0" borderId="0" xfId="1" applyNumberFormat="1" applyFont="1" applyFill="1"/>
    <xf numFmtId="0" fontId="21" fillId="0" borderId="0" xfId="0" applyFont="1" applyAlignment="1"/>
    <xf numFmtId="0" fontId="19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20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/>
    </xf>
    <xf numFmtId="43" fontId="29" fillId="0" borderId="13" xfId="1" applyNumberFormat="1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43" fontId="29" fillId="0" borderId="19" xfId="1" applyNumberFormat="1" applyFont="1" applyFill="1" applyBorder="1"/>
    <xf numFmtId="0" fontId="30" fillId="0" borderId="0" xfId="0" applyFont="1"/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0" fontId="31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1" fillId="0" borderId="1" xfId="0" applyFont="1" applyBorder="1"/>
    <xf numFmtId="0" fontId="31" fillId="0" borderId="3" xfId="0" applyFont="1" applyBorder="1"/>
    <xf numFmtId="49" fontId="31" fillId="0" borderId="9" xfId="0" applyNumberFormat="1" applyFont="1" applyBorder="1" applyAlignment="1">
      <alignment horizontal="center" shrinkToFit="1"/>
    </xf>
    <xf numFmtId="0" fontId="31" fillId="0" borderId="7" xfId="0" applyFont="1" applyBorder="1"/>
    <xf numFmtId="0" fontId="31" fillId="0" borderId="8" xfId="0" applyFont="1" applyBorder="1"/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5" fillId="0" borderId="9" xfId="0" applyNumberFormat="1" applyFont="1" applyBorder="1" applyAlignment="1">
      <alignment horizontal="center" shrinkToFit="1"/>
    </xf>
    <xf numFmtId="49" fontId="31" fillId="0" borderId="18" xfId="0" applyNumberFormat="1" applyFont="1" applyBorder="1" applyAlignment="1">
      <alignment horizontal="center"/>
    </xf>
    <xf numFmtId="49" fontId="31" fillId="0" borderId="21" xfId="0" applyNumberFormat="1" applyFont="1" applyBorder="1"/>
    <xf numFmtId="43" fontId="31" fillId="0" borderId="9" xfId="1" applyNumberFormat="1" applyFont="1" applyBorder="1" applyAlignment="1">
      <alignment horizontal="center" vertical="center" shrinkToFit="1"/>
    </xf>
    <xf numFmtId="43" fontId="32" fillId="0" borderId="9" xfId="1" applyNumberFormat="1" applyFont="1" applyBorder="1" applyAlignment="1">
      <alignment horizontal="center" vertical="center" shrinkToFit="1"/>
    </xf>
    <xf numFmtId="49" fontId="31" fillId="0" borderId="18" xfId="0" applyNumberFormat="1" applyFont="1" applyBorder="1"/>
    <xf numFmtId="49" fontId="36" fillId="0" borderId="18" xfId="0" applyNumberFormat="1" applyFont="1" applyBorder="1"/>
    <xf numFmtId="49" fontId="36" fillId="0" borderId="21" xfId="0" applyNumberFormat="1" applyFont="1" applyBorder="1" applyAlignment="1">
      <alignment horizontal="right"/>
    </xf>
    <xf numFmtId="43" fontId="36" fillId="0" borderId="9" xfId="1" applyNumberFormat="1" applyFont="1" applyBorder="1" applyAlignment="1">
      <alignment horizontal="center" vertical="center" shrinkToFit="1"/>
    </xf>
    <xf numFmtId="43" fontId="37" fillId="0" borderId="9" xfId="1" applyNumberFormat="1" applyFont="1" applyBorder="1" applyAlignment="1">
      <alignment horizontal="center" vertical="center" shrinkToFit="1"/>
    </xf>
    <xf numFmtId="0" fontId="36" fillId="0" borderId="0" xfId="0" applyFont="1" applyAlignment="1">
      <alignment horizontal="left"/>
    </xf>
    <xf numFmtId="43" fontId="36" fillId="0" borderId="0" xfId="1" applyNumberFormat="1" applyFont="1"/>
    <xf numFmtId="0" fontId="36" fillId="0" borderId="0" xfId="0" applyFont="1"/>
    <xf numFmtId="49" fontId="36" fillId="0" borderId="17" xfId="0" applyNumberFormat="1" applyFont="1" applyBorder="1"/>
    <xf numFmtId="49" fontId="36" fillId="0" borderId="22" xfId="0" applyNumberFormat="1" applyFont="1" applyBorder="1" applyAlignment="1">
      <alignment horizontal="right"/>
    </xf>
    <xf numFmtId="43" fontId="36" fillId="0" borderId="19" xfId="1" applyNumberFormat="1" applyFont="1" applyBorder="1" applyAlignment="1">
      <alignment horizontal="center" vertical="center" shrinkToFit="1"/>
    </xf>
    <xf numFmtId="43" fontId="37" fillId="0" borderId="19" xfId="1" applyNumberFormat="1" applyFont="1" applyBorder="1" applyAlignment="1">
      <alignment horizontal="center" vertical="center" shrinkToFit="1"/>
    </xf>
    <xf numFmtId="43" fontId="36" fillId="0" borderId="0" xfId="0" applyNumberFormat="1" applyFont="1"/>
    <xf numFmtId="49" fontId="31" fillId="0" borderId="7" xfId="0" applyNumberFormat="1" applyFont="1" applyBorder="1" applyAlignment="1">
      <alignment horizontal="center"/>
    </xf>
    <xf numFmtId="49" fontId="31" fillId="0" borderId="8" xfId="0" applyNumberFormat="1" applyFont="1" applyBorder="1"/>
    <xf numFmtId="43" fontId="31" fillId="0" borderId="14" xfId="1" applyNumberFormat="1" applyFont="1" applyBorder="1" applyAlignment="1">
      <alignment horizontal="center" vertical="center" shrinkToFit="1"/>
    </xf>
    <xf numFmtId="43" fontId="32" fillId="0" borderId="14" xfId="1" applyNumberFormat="1" applyFont="1" applyBorder="1" applyAlignment="1">
      <alignment horizontal="center" vertical="center" shrinkToFit="1"/>
    </xf>
    <xf numFmtId="43" fontId="31" fillId="0" borderId="0" xfId="1" applyNumberFormat="1" applyFont="1" applyBorder="1"/>
    <xf numFmtId="49" fontId="31" fillId="0" borderId="23" xfId="0" applyNumberFormat="1" applyFont="1" applyBorder="1"/>
    <xf numFmtId="49" fontId="31" fillId="0" borderId="25" xfId="0" applyNumberFormat="1" applyFont="1" applyBorder="1"/>
    <xf numFmtId="43" fontId="31" fillId="0" borderId="54" xfId="1" applyNumberFormat="1" applyFont="1" applyBorder="1" applyAlignment="1">
      <alignment horizontal="center" vertical="center" shrinkToFit="1"/>
    </xf>
    <xf numFmtId="43" fontId="32" fillId="0" borderId="54" xfId="1" applyNumberFormat="1" applyFont="1" applyBorder="1" applyAlignment="1">
      <alignment horizontal="center" vertical="center" shrinkToFit="1"/>
    </xf>
    <xf numFmtId="49" fontId="31" fillId="0" borderId="7" xfId="0" applyNumberFormat="1" applyFont="1" applyBorder="1"/>
    <xf numFmtId="49" fontId="31" fillId="0" borderId="7" xfId="0" applyNumberFormat="1" applyFont="1" applyFill="1" applyBorder="1" applyAlignment="1">
      <alignment horizontal="center"/>
    </xf>
    <xf numFmtId="49" fontId="31" fillId="0" borderId="8" xfId="0" applyNumberFormat="1" applyFont="1" applyFill="1" applyBorder="1"/>
    <xf numFmtId="43" fontId="31" fillId="0" borderId="14" xfId="1" applyNumberFormat="1" applyFont="1" applyFill="1" applyBorder="1" applyAlignment="1">
      <alignment horizontal="center" vertical="center" shrinkToFit="1"/>
    </xf>
    <xf numFmtId="0" fontId="31" fillId="2" borderId="0" xfId="0" applyFont="1" applyFill="1" applyAlignment="1">
      <alignment horizontal="left"/>
    </xf>
    <xf numFmtId="43" fontId="31" fillId="2" borderId="0" xfId="1" applyNumberFormat="1" applyFont="1" applyFill="1"/>
    <xf numFmtId="0" fontId="31" fillId="2" borderId="0" xfId="0" applyFont="1" applyFill="1"/>
    <xf numFmtId="49" fontId="31" fillId="0" borderId="18" xfId="0" applyNumberFormat="1" applyFont="1" applyFill="1" applyBorder="1"/>
    <xf numFmtId="49" fontId="31" fillId="0" borderId="21" xfId="0" applyNumberFormat="1" applyFont="1" applyFill="1" applyBorder="1"/>
    <xf numFmtId="43" fontId="31" fillId="0" borderId="9" xfId="1" applyNumberFormat="1" applyFont="1" applyFill="1" applyBorder="1" applyAlignment="1">
      <alignment horizontal="center" vertical="center" shrinkToFit="1"/>
    </xf>
    <xf numFmtId="49" fontId="36" fillId="0" borderId="18" xfId="0" applyNumberFormat="1" applyFont="1" applyFill="1" applyBorder="1"/>
    <xf numFmtId="49" fontId="36" fillId="0" borderId="21" xfId="0" applyNumberFormat="1" applyFont="1" applyFill="1" applyBorder="1" applyAlignment="1">
      <alignment horizontal="right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horizontal="left"/>
    </xf>
    <xf numFmtId="43" fontId="36" fillId="2" borderId="0" xfId="1" applyNumberFormat="1" applyFont="1" applyFill="1"/>
    <xf numFmtId="0" fontId="36" fillId="2" borderId="0" xfId="0" applyFont="1" applyFill="1"/>
    <xf numFmtId="49" fontId="36" fillId="0" borderId="17" xfId="0" applyNumberFormat="1" applyFont="1" applyFill="1" applyBorder="1"/>
    <xf numFmtId="49" fontId="36" fillId="0" borderId="22" xfId="0" applyNumberFormat="1" applyFont="1" applyFill="1" applyBorder="1" applyAlignment="1">
      <alignment horizontal="right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6" fillId="2" borderId="0" xfId="0" applyNumberFormat="1" applyFont="1" applyFill="1" applyAlignment="1">
      <alignment horizontal="left"/>
    </xf>
    <xf numFmtId="43" fontId="32" fillId="0" borderId="14" xfId="1" applyNumberFormat="1" applyFont="1" applyFill="1" applyBorder="1" applyAlignment="1">
      <alignment horizontal="center" vertical="center" shrinkToFit="1"/>
    </xf>
    <xf numFmtId="43" fontId="38" fillId="0" borderId="14" xfId="1" applyNumberFormat="1" applyFont="1" applyFill="1" applyBorder="1" applyAlignment="1">
      <alignment horizontal="center" vertical="center" shrinkToFit="1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43" fontId="39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9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/>
    <xf numFmtId="0" fontId="31" fillId="0" borderId="0" xfId="0" applyFont="1" applyFill="1" applyAlignment="1">
      <alignment horizontal="left"/>
    </xf>
    <xf numFmtId="43" fontId="31" fillId="0" borderId="0" xfId="1" applyNumberFormat="1" applyFont="1" applyFill="1" applyBorder="1"/>
    <xf numFmtId="0" fontId="31" fillId="0" borderId="0" xfId="0" applyFont="1" applyFill="1"/>
    <xf numFmtId="43" fontId="31" fillId="0" borderId="0" xfId="1" applyNumberFormat="1" applyFont="1" applyFill="1"/>
    <xf numFmtId="43" fontId="37" fillId="0" borderId="9" xfId="1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left"/>
    </xf>
    <xf numFmtId="43" fontId="36" fillId="0" borderId="0" xfId="1" applyNumberFormat="1" applyFont="1" applyFill="1"/>
    <xf numFmtId="0" fontId="36" fillId="0" borderId="0" xfId="0" applyFont="1" applyFill="1"/>
    <xf numFmtId="43" fontId="37" fillId="0" borderId="19" xfId="1" applyNumberFormat="1" applyFont="1" applyFill="1" applyBorder="1" applyAlignment="1">
      <alignment horizontal="center" vertical="center" shrinkToFit="1"/>
    </xf>
    <xf numFmtId="43" fontId="36" fillId="0" borderId="0" xfId="0" applyNumberFormat="1" applyFont="1" applyFill="1"/>
    <xf numFmtId="43" fontId="31" fillId="0" borderId="55" xfId="1" applyNumberFormat="1" applyFont="1" applyFill="1" applyBorder="1"/>
    <xf numFmtId="43" fontId="39" fillId="0" borderId="58" xfId="0" applyNumberFormat="1" applyFont="1" applyBorder="1" applyAlignment="1">
      <alignment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9" fillId="0" borderId="0" xfId="0" applyFont="1"/>
    <xf numFmtId="0" fontId="31" fillId="0" borderId="0" xfId="0" applyFont="1" applyAlignment="1"/>
    <xf numFmtId="43" fontId="31" fillId="0" borderId="0" xfId="1" applyNumberFormat="1" applyFont="1" applyAlignment="1">
      <alignment shrinkToFit="1"/>
    </xf>
    <xf numFmtId="43" fontId="32" fillId="0" borderId="11" xfId="1" applyNumberFormat="1" applyFont="1" applyBorder="1" applyAlignment="1">
      <alignment shrinkToFit="1"/>
    </xf>
    <xf numFmtId="43" fontId="32" fillId="0" borderId="0" xfId="1" applyNumberFormat="1" applyFont="1" applyBorder="1" applyAlignment="1">
      <alignment shrinkToFit="1"/>
    </xf>
    <xf numFmtId="0" fontId="40" fillId="0" borderId="0" xfId="0" applyFont="1" applyAlignment="1"/>
    <xf numFmtId="43" fontId="32" fillId="0" borderId="6" xfId="1" applyNumberFormat="1" applyFont="1" applyBorder="1" applyAlignment="1">
      <alignment shrinkToFit="1"/>
    </xf>
    <xf numFmtId="0" fontId="41" fillId="0" borderId="0" xfId="0" applyFont="1" applyBorder="1" applyAlignment="1"/>
    <xf numFmtId="0" fontId="42" fillId="0" borderId="0" xfId="0" applyFont="1" applyBorder="1" applyAlignment="1"/>
    <xf numFmtId="0" fontId="31" fillId="0" borderId="0" xfId="0" applyFont="1" applyBorder="1" applyAlignment="1"/>
    <xf numFmtId="0" fontId="31" fillId="0" borderId="0" xfId="0" applyFont="1" applyBorder="1" applyAlignment="1">
      <alignment shrinkToFit="1"/>
    </xf>
    <xf numFmtId="43" fontId="32" fillId="0" borderId="2" xfId="1" applyNumberFormat="1" applyFont="1" applyBorder="1" applyAlignment="1">
      <alignment shrinkToFit="1"/>
    </xf>
    <xf numFmtId="0" fontId="31" fillId="0" borderId="0" xfId="0" applyFont="1" applyBorder="1" applyAlignment="1">
      <alignment horizontal="left"/>
    </xf>
    <xf numFmtId="43" fontId="32" fillId="0" borderId="0" xfId="0" applyNumberFormat="1" applyFont="1" applyBorder="1" applyAlignment="1">
      <alignment shrinkToFit="1"/>
    </xf>
    <xf numFmtId="49" fontId="31" fillId="0" borderId="21" xfId="0" applyNumberFormat="1" applyFont="1" applyBorder="1" applyAlignment="1">
      <alignment horizontal="center"/>
    </xf>
    <xf numFmtId="49" fontId="31" fillId="0" borderId="8" xfId="0" applyNumberFormat="1" applyFont="1" applyBorder="1" applyAlignment="1">
      <alignment horizontal="center"/>
    </xf>
    <xf numFmtId="0" fontId="22" fillId="0" borderId="7" xfId="0" applyFont="1" applyFill="1" applyBorder="1"/>
    <xf numFmtId="0" fontId="22" fillId="0" borderId="8" xfId="0" applyFont="1" applyFill="1" applyBorder="1"/>
    <xf numFmtId="43" fontId="22" fillId="0" borderId="14" xfId="1" applyNumberFormat="1" applyFont="1" applyFill="1" applyBorder="1" applyAlignment="1"/>
    <xf numFmtId="43" fontId="22" fillId="0" borderId="14" xfId="1" applyNumberFormat="1" applyFont="1" applyFill="1" applyBorder="1" applyAlignment="1">
      <alignment horizontal="center"/>
    </xf>
    <xf numFmtId="49" fontId="22" fillId="0" borderId="7" xfId="0" applyNumberFormat="1" applyFont="1" applyFill="1" applyBorder="1" applyAlignment="1">
      <alignment horizontal="center"/>
    </xf>
    <xf numFmtId="43" fontId="24" fillId="0" borderId="9" xfId="1" applyNumberFormat="1" applyFont="1" applyFill="1" applyBorder="1" applyAlignment="1">
      <alignment horizont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15" fillId="0" borderId="29" xfId="1" applyNumberFormat="1" applyFont="1" applyFill="1" applyBorder="1" applyAlignment="1">
      <alignment horizontal="center"/>
    </xf>
    <xf numFmtId="43" fontId="15" fillId="0" borderId="0" xfId="1" applyNumberFormat="1" applyFont="1" applyFill="1" applyAlignment="1">
      <alignment horizontal="center"/>
    </xf>
    <xf numFmtId="43" fontId="18" fillId="0" borderId="31" xfId="1" applyNumberFormat="1" applyFont="1" applyFill="1" applyBorder="1" applyAlignment="1">
      <alignment horizontal="center"/>
    </xf>
    <xf numFmtId="43" fontId="18" fillId="0" borderId="32" xfId="1" applyNumberFormat="1" applyFont="1" applyFill="1" applyBorder="1" applyAlignment="1">
      <alignment horizontal="center"/>
    </xf>
    <xf numFmtId="43" fontId="18" fillId="0" borderId="33" xfId="1" applyNumberFormat="1" applyFont="1" applyFill="1" applyBorder="1" applyAlignment="1">
      <alignment horizontal="center"/>
    </xf>
    <xf numFmtId="43" fontId="18" fillId="0" borderId="34" xfId="1" applyNumberFormat="1" applyFont="1" applyFill="1" applyBorder="1" applyAlignment="1">
      <alignment horizontal="center"/>
    </xf>
    <xf numFmtId="43" fontId="18" fillId="0" borderId="35" xfId="1" applyNumberFormat="1" applyFont="1" applyFill="1" applyBorder="1" applyAlignment="1">
      <alignment horizontal="center" vertical="center"/>
    </xf>
    <xf numFmtId="43" fontId="18" fillId="0" borderId="38" xfId="1" applyNumberFormat="1" applyFont="1" applyFill="1" applyBorder="1" applyAlignment="1">
      <alignment horizontal="center" vertical="center"/>
    </xf>
    <xf numFmtId="43" fontId="15" fillId="0" borderId="44" xfId="1" applyNumberFormat="1" applyFont="1" applyFill="1" applyBorder="1" applyAlignment="1">
      <alignment horizontal="center"/>
    </xf>
    <xf numFmtId="43" fontId="18" fillId="0" borderId="45" xfId="1" applyNumberFormat="1" applyFont="1" applyFill="1" applyBorder="1" applyAlignment="1">
      <alignment horizontal="center" vertical="center"/>
    </xf>
    <xf numFmtId="43" fontId="18" fillId="0" borderId="46" xfId="1" applyNumberFormat="1" applyFont="1" applyFill="1" applyBorder="1" applyAlignment="1">
      <alignment horizontal="center" vertical="center"/>
    </xf>
    <xf numFmtId="49" fontId="31" fillId="0" borderId="18" xfId="0" applyNumberFormat="1" applyFont="1" applyBorder="1" applyAlignment="1">
      <alignment horizontal="center" shrinkToFit="1"/>
    </xf>
    <xf numFmtId="49" fontId="31" fillId="0" borderId="21" xfId="0" applyNumberFormat="1" applyFont="1" applyBorder="1" applyAlignment="1">
      <alignment horizontal="center" shrinkToFit="1"/>
    </xf>
    <xf numFmtId="49" fontId="31" fillId="0" borderId="20" xfId="0" applyNumberFormat="1" applyFont="1" applyBorder="1" applyAlignment="1">
      <alignment horizont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shrinkToFit="1"/>
    </xf>
    <xf numFmtId="0" fontId="39" fillId="0" borderId="57" xfId="0" applyFont="1" applyBorder="1" applyAlignment="1">
      <alignment horizontal="center" shrinkToFit="1"/>
    </xf>
    <xf numFmtId="0" fontId="31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929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65" zoomScaleNormal="100" workbookViewId="0">
      <selection activeCell="C16" sqref="C16:D16"/>
    </sheetView>
  </sheetViews>
  <sheetFormatPr defaultRowHeight="19.5" customHeight="1"/>
  <cols>
    <col min="1" max="1" width="16.42578125" style="74" customWidth="1"/>
    <col min="2" max="2" width="4.42578125" style="84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1" style="32" bestFit="1" customWidth="1"/>
    <col min="14" max="16384" width="9.140625" style="32"/>
  </cols>
  <sheetData>
    <row r="2" spans="1:12" ht="23.1" customHeight="1">
      <c r="A2" s="404" t="s">
        <v>85</v>
      </c>
      <c r="B2" s="404"/>
      <c r="C2" s="404"/>
      <c r="D2" s="404"/>
      <c r="E2" s="404"/>
      <c r="F2" s="404"/>
      <c r="G2" s="404"/>
      <c r="H2" s="404"/>
      <c r="I2" s="404"/>
    </row>
    <row r="3" spans="1:12" ht="23.1" customHeight="1">
      <c r="A3" s="404" t="s">
        <v>84</v>
      </c>
      <c r="B3" s="404"/>
      <c r="C3" s="404"/>
      <c r="D3" s="404"/>
      <c r="E3" s="404"/>
      <c r="F3" s="404"/>
      <c r="G3" s="404"/>
      <c r="H3" s="404"/>
      <c r="I3" s="404"/>
    </row>
    <row r="4" spans="1:12" ht="23.1" customHeight="1">
      <c r="A4" s="405" t="s">
        <v>211</v>
      </c>
      <c r="B4" s="405"/>
      <c r="C4" s="405"/>
      <c r="D4" s="405"/>
      <c r="E4" s="405"/>
      <c r="F4" s="405"/>
      <c r="G4" s="405"/>
      <c r="H4" s="405"/>
      <c r="I4" s="405"/>
    </row>
    <row r="5" spans="1:12" ht="23.1" customHeight="1">
      <c r="A5" s="404" t="s">
        <v>83</v>
      </c>
      <c r="B5" s="404"/>
      <c r="C5" s="404"/>
      <c r="D5" s="404"/>
      <c r="E5" s="404"/>
      <c r="F5" s="404"/>
      <c r="G5" s="404"/>
      <c r="H5" s="404"/>
      <c r="I5" s="404"/>
    </row>
    <row r="6" spans="1:12" ht="23.1" customHeight="1" thickBot="1">
      <c r="A6" s="406" t="s">
        <v>212</v>
      </c>
      <c r="B6" s="406"/>
      <c r="C6" s="406"/>
      <c r="D6" s="406"/>
      <c r="E6" s="406"/>
      <c r="F6" s="406"/>
      <c r="G6" s="406"/>
      <c r="H6" s="406"/>
      <c r="I6" s="406"/>
    </row>
    <row r="7" spans="1:12" ht="21" thickTop="1">
      <c r="A7" s="407" t="s">
        <v>75</v>
      </c>
      <c r="B7" s="408"/>
      <c r="C7" s="408"/>
      <c r="D7" s="409"/>
      <c r="E7" s="410" t="s">
        <v>74</v>
      </c>
      <c r="F7" s="411"/>
      <c r="G7" s="414" t="s">
        <v>2</v>
      </c>
      <c r="H7" s="416" t="s">
        <v>73</v>
      </c>
      <c r="I7" s="417"/>
    </row>
    <row r="8" spans="1:12" ht="20.25">
      <c r="A8" s="418" t="s">
        <v>72</v>
      </c>
      <c r="B8" s="419"/>
      <c r="C8" s="33" t="s">
        <v>71</v>
      </c>
      <c r="D8" s="33"/>
      <c r="E8" s="369"/>
      <c r="F8" s="370"/>
      <c r="G8" s="374"/>
      <c r="H8" s="360" t="s">
        <v>71</v>
      </c>
      <c r="I8" s="361"/>
    </row>
    <row r="9" spans="1:12" ht="21" thickBot="1">
      <c r="A9" s="398" t="s">
        <v>28</v>
      </c>
      <c r="B9" s="399"/>
      <c r="C9" s="34" t="s">
        <v>28</v>
      </c>
      <c r="D9" s="34"/>
      <c r="E9" s="412"/>
      <c r="F9" s="413"/>
      <c r="G9" s="415"/>
      <c r="H9" s="400" t="s">
        <v>28</v>
      </c>
      <c r="I9" s="401"/>
    </row>
    <row r="10" spans="1:12" ht="24" customHeight="1" thickTop="1">
      <c r="A10" s="68"/>
      <c r="B10" s="75"/>
      <c r="C10" s="394">
        <v>18041683.370000001</v>
      </c>
      <c r="D10" s="395"/>
      <c r="E10" s="402" t="s">
        <v>57</v>
      </c>
      <c r="F10" s="403"/>
      <c r="G10" s="35"/>
      <c r="H10" s="357">
        <v>18041683.370000001</v>
      </c>
      <c r="I10" s="358"/>
    </row>
    <row r="11" spans="1:12" ht="24.95" customHeight="1">
      <c r="A11" s="68"/>
      <c r="B11" s="76"/>
      <c r="C11" s="33"/>
      <c r="D11" s="36"/>
      <c r="E11" s="396" t="s">
        <v>82</v>
      </c>
      <c r="F11" s="397"/>
      <c r="G11" s="37"/>
      <c r="H11" s="357"/>
      <c r="I11" s="358"/>
    </row>
    <row r="12" spans="1:12" ht="24.95" customHeight="1">
      <c r="A12" s="68">
        <v>167000</v>
      </c>
      <c r="B12" s="37" t="s">
        <v>5</v>
      </c>
      <c r="C12" s="357">
        <f>14543.49</f>
        <v>14543.49</v>
      </c>
      <c r="D12" s="358"/>
      <c r="E12" s="386" t="s">
        <v>133</v>
      </c>
      <c r="F12" s="387"/>
      <c r="G12" s="37" t="s">
        <v>120</v>
      </c>
      <c r="H12" s="357">
        <v>14543.49</v>
      </c>
      <c r="I12" s="358"/>
      <c r="J12" s="39"/>
      <c r="K12" s="39"/>
      <c r="L12" s="85"/>
    </row>
    <row r="13" spans="1:12" ht="24.95" customHeight="1">
      <c r="A13" s="68">
        <v>12020</v>
      </c>
      <c r="B13" s="37" t="s">
        <v>5</v>
      </c>
      <c r="C13" s="357">
        <f>80</f>
        <v>80</v>
      </c>
      <c r="D13" s="358"/>
      <c r="E13" s="386" t="s">
        <v>132</v>
      </c>
      <c r="F13" s="387"/>
      <c r="G13" s="37" t="s">
        <v>121</v>
      </c>
      <c r="H13" s="357">
        <v>80</v>
      </c>
      <c r="I13" s="358"/>
      <c r="J13" s="39"/>
      <c r="K13" s="39"/>
    </row>
    <row r="14" spans="1:12" ht="24.95" customHeight="1">
      <c r="A14" s="68">
        <v>70000</v>
      </c>
      <c r="B14" s="37" t="s">
        <v>5</v>
      </c>
      <c r="C14" s="357">
        <f>48231.77</f>
        <v>48231.77</v>
      </c>
      <c r="D14" s="358"/>
      <c r="E14" s="386" t="s">
        <v>131</v>
      </c>
      <c r="F14" s="387"/>
      <c r="G14" s="37" t="s">
        <v>122</v>
      </c>
      <c r="H14" s="357">
        <v>48231.77</v>
      </c>
      <c r="I14" s="358"/>
      <c r="J14" s="39"/>
      <c r="K14" s="39"/>
    </row>
    <row r="15" spans="1:12" ht="24.95" customHeight="1">
      <c r="A15" s="68">
        <v>320000</v>
      </c>
      <c r="B15" s="37" t="s">
        <v>5</v>
      </c>
      <c r="C15" s="357">
        <f>40440</f>
        <v>40440</v>
      </c>
      <c r="D15" s="358"/>
      <c r="E15" s="386" t="s">
        <v>130</v>
      </c>
      <c r="F15" s="387"/>
      <c r="G15" s="37" t="s">
        <v>123</v>
      </c>
      <c r="H15" s="357">
        <v>40440</v>
      </c>
      <c r="I15" s="358"/>
      <c r="J15" s="39"/>
      <c r="K15" s="39"/>
    </row>
    <row r="16" spans="1:12" ht="24.95" customHeight="1">
      <c r="A16" s="68">
        <v>21000</v>
      </c>
      <c r="B16" s="37" t="s">
        <v>5</v>
      </c>
      <c r="C16" s="357"/>
      <c r="D16" s="358"/>
      <c r="E16" s="386" t="s">
        <v>129</v>
      </c>
      <c r="F16" s="387"/>
      <c r="G16" s="37" t="s">
        <v>124</v>
      </c>
      <c r="H16" s="357"/>
      <c r="I16" s="358"/>
      <c r="J16" s="39"/>
      <c r="K16" s="39"/>
    </row>
    <row r="17" spans="1:11" ht="24.95" customHeight="1">
      <c r="A17" s="68">
        <v>10937000</v>
      </c>
      <c r="B17" s="37" t="s">
        <v>5</v>
      </c>
      <c r="C17" s="357">
        <f>1118038.65</f>
        <v>1118038.6499999999</v>
      </c>
      <c r="D17" s="358"/>
      <c r="E17" s="386" t="s">
        <v>128</v>
      </c>
      <c r="F17" s="387"/>
      <c r="G17" s="37" t="s">
        <v>125</v>
      </c>
      <c r="H17" s="357">
        <f>188843.21+592574.85+92757.71+239048.88+1020+3794</f>
        <v>1118038.6499999999</v>
      </c>
      <c r="I17" s="358"/>
      <c r="J17" s="39"/>
      <c r="K17" s="39"/>
    </row>
    <row r="18" spans="1:11" ht="24.95" customHeight="1">
      <c r="A18" s="68">
        <v>10700000</v>
      </c>
      <c r="B18" s="37" t="s">
        <v>5</v>
      </c>
      <c r="C18" s="355"/>
      <c r="D18" s="356"/>
      <c r="E18" s="386" t="s">
        <v>127</v>
      </c>
      <c r="F18" s="387"/>
      <c r="G18" s="37" t="s">
        <v>126</v>
      </c>
      <c r="H18" s="355">
        <v>0</v>
      </c>
      <c r="I18" s="356"/>
      <c r="J18" s="39"/>
      <c r="K18" s="39"/>
    </row>
    <row r="19" spans="1:11" ht="24" customHeight="1" thickBot="1">
      <c r="A19" s="69">
        <f>SUM(A12:A18)</f>
        <v>22227020</v>
      </c>
      <c r="B19" s="77" t="s">
        <v>5</v>
      </c>
      <c r="C19" s="350">
        <f>SUM(C12:C18)</f>
        <v>1221333.9099999999</v>
      </c>
      <c r="D19" s="351"/>
      <c r="E19" s="386"/>
      <c r="F19" s="387"/>
      <c r="G19" s="37"/>
      <c r="H19" s="350">
        <f>SUM(H12:H18)</f>
        <v>1221333.9099999999</v>
      </c>
      <c r="I19" s="351"/>
      <c r="J19" s="39"/>
      <c r="K19" s="39"/>
    </row>
    <row r="20" spans="1:11" ht="24" hidden="1" customHeight="1">
      <c r="A20" s="70"/>
      <c r="B20" s="78"/>
      <c r="C20" s="394">
        <v>0</v>
      </c>
      <c r="D20" s="395"/>
      <c r="E20" s="386" t="s">
        <v>81</v>
      </c>
      <c r="F20" s="387"/>
      <c r="G20" s="37" t="s">
        <v>80</v>
      </c>
      <c r="H20" s="357" t="s">
        <v>5</v>
      </c>
      <c r="I20" s="358"/>
      <c r="J20" s="39"/>
      <c r="K20" s="39"/>
    </row>
    <row r="21" spans="1:11" ht="24.95" customHeight="1" thickTop="1">
      <c r="A21" s="70"/>
      <c r="B21" s="79"/>
      <c r="C21" s="357"/>
      <c r="D21" s="358"/>
      <c r="E21" s="386" t="s">
        <v>175</v>
      </c>
      <c r="F21" s="387"/>
      <c r="G21" s="37" t="s">
        <v>134</v>
      </c>
      <c r="H21" s="357"/>
      <c r="I21" s="358"/>
      <c r="J21" s="39"/>
      <c r="K21" s="39"/>
    </row>
    <row r="22" spans="1:11" ht="20.25" hidden="1">
      <c r="A22" s="70"/>
      <c r="B22" s="79"/>
      <c r="C22" s="357"/>
      <c r="D22" s="358"/>
      <c r="E22" s="52" t="s">
        <v>166</v>
      </c>
      <c r="F22" s="53"/>
      <c r="G22" s="37"/>
      <c r="H22" s="357"/>
      <c r="I22" s="358"/>
      <c r="J22" s="39"/>
      <c r="K22" s="39"/>
    </row>
    <row r="23" spans="1:11" ht="20.25">
      <c r="A23" s="70"/>
      <c r="B23" s="79"/>
      <c r="C23" s="357">
        <f>11271.32</f>
        <v>11271.32</v>
      </c>
      <c r="D23" s="358"/>
      <c r="E23" s="386" t="s">
        <v>68</v>
      </c>
      <c r="F23" s="387"/>
      <c r="G23" s="37" t="s">
        <v>148</v>
      </c>
      <c r="H23" s="357">
        <f>'หมายเหตุ 2'!D12</f>
        <v>11271.32</v>
      </c>
      <c r="I23" s="358"/>
      <c r="J23" s="39"/>
      <c r="K23" s="39"/>
    </row>
    <row r="24" spans="1:11" ht="20.25">
      <c r="A24" s="70"/>
      <c r="B24" s="79"/>
      <c r="C24" s="357">
        <f>104600</f>
        <v>104600</v>
      </c>
      <c r="D24" s="358"/>
      <c r="E24" s="386" t="s">
        <v>77</v>
      </c>
      <c r="F24" s="387"/>
      <c r="G24" s="37" t="s">
        <v>135</v>
      </c>
      <c r="H24" s="357">
        <f>41600+63000</f>
        <v>104600</v>
      </c>
      <c r="I24" s="358"/>
      <c r="J24" s="39"/>
      <c r="K24" s="39"/>
    </row>
    <row r="25" spans="1:11" ht="24.95" customHeight="1">
      <c r="A25" s="86"/>
      <c r="B25" s="79"/>
      <c r="C25" s="357"/>
      <c r="D25" s="358"/>
      <c r="E25" s="386" t="s">
        <v>78</v>
      </c>
      <c r="F25" s="387"/>
      <c r="G25" s="37" t="s">
        <v>180</v>
      </c>
      <c r="H25" s="357"/>
      <c r="I25" s="358"/>
      <c r="J25" s="39"/>
      <c r="K25" s="39"/>
    </row>
    <row r="26" spans="1:11" ht="20.25" hidden="1">
      <c r="A26" s="86"/>
      <c r="B26" s="79"/>
      <c r="C26" s="357"/>
      <c r="D26" s="358"/>
      <c r="E26" s="386" t="s">
        <v>163</v>
      </c>
      <c r="F26" s="387"/>
      <c r="G26" s="37" t="s">
        <v>165</v>
      </c>
      <c r="H26" s="357"/>
      <c r="I26" s="358"/>
      <c r="J26" s="39">
        <f>C26+H26</f>
        <v>0</v>
      </c>
      <c r="K26" s="39" t="e">
        <v>#VALUE!</v>
      </c>
    </row>
    <row r="27" spans="1:11" ht="20.25">
      <c r="A27" s="86"/>
      <c r="B27" s="79"/>
      <c r="C27" s="357"/>
      <c r="D27" s="358"/>
      <c r="E27" s="386"/>
      <c r="F27" s="387"/>
      <c r="G27" s="37"/>
      <c r="H27" s="357"/>
      <c r="I27" s="358"/>
      <c r="J27" s="39"/>
      <c r="K27" s="39"/>
    </row>
    <row r="28" spans="1:11" ht="20.25">
      <c r="A28" s="86"/>
      <c r="B28" s="79"/>
      <c r="C28" s="357"/>
      <c r="D28" s="358"/>
      <c r="E28" s="52"/>
      <c r="F28" s="53"/>
      <c r="G28" s="37"/>
      <c r="H28" s="357"/>
      <c r="I28" s="358"/>
      <c r="J28" s="39"/>
      <c r="K28" s="39"/>
    </row>
    <row r="29" spans="1:11" ht="20.25">
      <c r="A29" s="86"/>
      <c r="B29" s="79"/>
      <c r="C29" s="357"/>
      <c r="D29" s="358"/>
      <c r="E29" s="52"/>
      <c r="F29" s="53"/>
      <c r="G29" s="37"/>
      <c r="H29" s="357"/>
      <c r="I29" s="358"/>
      <c r="J29" s="39"/>
      <c r="K29" s="39"/>
    </row>
    <row r="30" spans="1:11" ht="20.25">
      <c r="A30" s="86"/>
      <c r="B30" s="79"/>
      <c r="C30" s="357"/>
      <c r="D30" s="358"/>
      <c r="E30" s="52"/>
      <c r="F30" s="53"/>
      <c r="G30" s="37"/>
      <c r="H30" s="357"/>
      <c r="I30" s="358"/>
      <c r="J30" s="39"/>
      <c r="K30" s="39"/>
    </row>
    <row r="31" spans="1:11" ht="20.25">
      <c r="A31" s="86"/>
      <c r="B31" s="79"/>
      <c r="C31" s="357"/>
      <c r="D31" s="358"/>
      <c r="E31" s="52"/>
      <c r="F31" s="53"/>
      <c r="G31" s="37"/>
      <c r="H31" s="357"/>
      <c r="I31" s="358"/>
      <c r="J31" s="39"/>
      <c r="K31" s="39"/>
    </row>
    <row r="32" spans="1:11" ht="20.25">
      <c r="A32" s="86"/>
      <c r="B32" s="79"/>
      <c r="C32" s="357"/>
      <c r="D32" s="358"/>
      <c r="E32" s="52"/>
      <c r="F32" s="53"/>
      <c r="G32" s="37"/>
      <c r="H32" s="357"/>
      <c r="I32" s="358"/>
      <c r="J32" s="39"/>
      <c r="K32" s="39"/>
    </row>
    <row r="33" spans="1:12" ht="20.25">
      <c r="A33" s="86"/>
      <c r="B33" s="79"/>
      <c r="C33" s="357"/>
      <c r="D33" s="358"/>
      <c r="E33" s="52"/>
      <c r="F33" s="53"/>
      <c r="G33" s="37"/>
      <c r="H33" s="357"/>
      <c r="I33" s="358"/>
      <c r="J33" s="39"/>
      <c r="K33" s="39"/>
    </row>
    <row r="34" spans="1:12" ht="20.25">
      <c r="A34" s="86"/>
      <c r="B34" s="79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6"/>
      <c r="B35" s="79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6"/>
      <c r="B36" s="79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70"/>
      <c r="B37" s="79"/>
      <c r="C37" s="357"/>
      <c r="D37" s="358"/>
      <c r="E37" s="386" t="s">
        <v>77</v>
      </c>
      <c r="F37" s="387"/>
      <c r="G37" s="37" t="s">
        <v>135</v>
      </c>
      <c r="H37" s="357"/>
      <c r="I37" s="358"/>
      <c r="J37" s="39">
        <f t="shared" ref="J37:J44" si="0">C37+H37</f>
        <v>0</v>
      </c>
      <c r="K37" s="39" t="e">
        <v>#VALUE!</v>
      </c>
      <c r="L37" s="32">
        <v>123028</v>
      </c>
    </row>
    <row r="38" spans="1:12" s="63" customFormat="1" ht="24.95" hidden="1" customHeight="1">
      <c r="A38" s="70"/>
      <c r="B38" s="79"/>
      <c r="C38" s="357"/>
      <c r="D38" s="358"/>
      <c r="E38" s="386" t="s">
        <v>78</v>
      </c>
      <c r="F38" s="387"/>
      <c r="G38" s="61">
        <v>110607</v>
      </c>
      <c r="H38" s="357"/>
      <c r="I38" s="358"/>
      <c r="J38" s="62">
        <f t="shared" si="0"/>
        <v>0</v>
      </c>
      <c r="K38" s="62" t="e">
        <v>#VALUE!</v>
      </c>
      <c r="L38" s="63">
        <v>6560</v>
      </c>
    </row>
    <row r="39" spans="1:12" ht="24.95" hidden="1" customHeight="1">
      <c r="A39" s="70"/>
      <c r="B39" s="79"/>
      <c r="C39" s="357"/>
      <c r="D39" s="358"/>
      <c r="E39" s="386" t="s">
        <v>14</v>
      </c>
      <c r="F39" s="387"/>
      <c r="G39" s="37" t="s">
        <v>164</v>
      </c>
      <c r="H39" s="392"/>
      <c r="I39" s="393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70"/>
      <c r="B40" s="79"/>
      <c r="C40" s="357"/>
      <c r="D40" s="358"/>
      <c r="E40" s="52" t="s">
        <v>167</v>
      </c>
      <c r="F40" s="53"/>
      <c r="G40" s="37" t="s">
        <v>141</v>
      </c>
      <c r="H40" s="357"/>
      <c r="I40" s="358"/>
      <c r="J40" s="39">
        <f t="shared" si="0"/>
        <v>0</v>
      </c>
      <c r="K40" s="39"/>
    </row>
    <row r="41" spans="1:12" ht="24" hidden="1" customHeight="1">
      <c r="A41" s="70"/>
      <c r="B41" s="79"/>
      <c r="C41" s="357"/>
      <c r="D41" s="358"/>
      <c r="E41" s="52" t="s">
        <v>172</v>
      </c>
      <c r="F41" s="53"/>
      <c r="G41" s="37"/>
      <c r="H41" s="357"/>
      <c r="I41" s="358"/>
      <c r="J41" s="39">
        <f t="shared" si="0"/>
        <v>0</v>
      </c>
      <c r="K41" s="39"/>
    </row>
    <row r="42" spans="1:12" ht="24" hidden="1" customHeight="1">
      <c r="A42" s="70"/>
      <c r="B42" s="79"/>
      <c r="C42" s="357"/>
      <c r="D42" s="358"/>
      <c r="E42" s="52" t="s">
        <v>173</v>
      </c>
      <c r="F42" s="53"/>
      <c r="G42" s="37"/>
      <c r="H42" s="357"/>
      <c r="I42" s="358"/>
      <c r="J42" s="39">
        <f t="shared" si="0"/>
        <v>0</v>
      </c>
      <c r="K42" s="39"/>
    </row>
    <row r="43" spans="1:12" ht="24" customHeight="1">
      <c r="A43" s="70"/>
      <c r="B43" s="79"/>
      <c r="C43" s="384">
        <f>SUM(C21:C42)</f>
        <v>115871.32</v>
      </c>
      <c r="D43" s="385"/>
      <c r="E43" s="386"/>
      <c r="F43" s="387"/>
      <c r="G43" s="37"/>
      <c r="H43" s="384">
        <f>SUM(H21:H42)</f>
        <v>115871.32</v>
      </c>
      <c r="I43" s="385"/>
      <c r="J43" s="39">
        <f t="shared" si="0"/>
        <v>231742.64</v>
      </c>
      <c r="K43" s="39">
        <v>4680486.28</v>
      </c>
    </row>
    <row r="44" spans="1:12" s="55" customFormat="1" ht="24" customHeight="1">
      <c r="A44" s="71"/>
      <c r="B44" s="81"/>
      <c r="C44" s="388">
        <f>C19+C43</f>
        <v>1337205.23</v>
      </c>
      <c r="D44" s="389"/>
      <c r="E44" s="390" t="s">
        <v>76</v>
      </c>
      <c r="F44" s="391"/>
      <c r="G44" s="87"/>
      <c r="H44" s="388">
        <f>H19+H43</f>
        <v>1337205.23</v>
      </c>
      <c r="I44" s="389"/>
      <c r="J44" s="54">
        <f t="shared" si="0"/>
        <v>2674410.46</v>
      </c>
      <c r="K44" s="54">
        <v>12809507.25</v>
      </c>
      <c r="L44" s="55">
        <v>173910</v>
      </c>
    </row>
    <row r="45" spans="1:12" ht="17.100000000000001" customHeight="1">
      <c r="A45" s="364" t="s">
        <v>75</v>
      </c>
      <c r="B45" s="365"/>
      <c r="C45" s="365"/>
      <c r="D45" s="366"/>
      <c r="E45" s="367" t="s">
        <v>74</v>
      </c>
      <c r="F45" s="368"/>
      <c r="G45" s="373" t="s">
        <v>2</v>
      </c>
      <c r="H45" s="376" t="s">
        <v>73</v>
      </c>
      <c r="I45" s="377"/>
    </row>
    <row r="46" spans="1:12" ht="17.100000000000001" customHeight="1">
      <c r="A46" s="378" t="s">
        <v>72</v>
      </c>
      <c r="B46" s="379"/>
      <c r="C46" s="360" t="s">
        <v>71</v>
      </c>
      <c r="D46" s="361"/>
      <c r="E46" s="369"/>
      <c r="F46" s="370"/>
      <c r="G46" s="374"/>
      <c r="H46" s="380" t="s">
        <v>71</v>
      </c>
      <c r="I46" s="381"/>
    </row>
    <row r="47" spans="1:12" ht="17.100000000000001" customHeight="1">
      <c r="A47" s="382" t="s">
        <v>28</v>
      </c>
      <c r="B47" s="383"/>
      <c r="C47" s="352" t="s">
        <v>28</v>
      </c>
      <c r="D47" s="353"/>
      <c r="E47" s="371"/>
      <c r="F47" s="372"/>
      <c r="G47" s="375"/>
      <c r="H47" s="352" t="s">
        <v>28</v>
      </c>
      <c r="I47" s="353"/>
    </row>
    <row r="48" spans="1:12" ht="17.100000000000001" customHeight="1">
      <c r="A48" s="68"/>
      <c r="B48" s="76"/>
      <c r="C48" s="41"/>
      <c r="D48" s="36"/>
      <c r="E48" s="42" t="s">
        <v>70</v>
      </c>
      <c r="F48" s="36"/>
      <c r="G48" s="37"/>
      <c r="H48" s="357"/>
      <c r="I48" s="358"/>
    </row>
    <row r="49" spans="1:13" ht="23.1" customHeight="1">
      <c r="A49" s="68">
        <v>1325270</v>
      </c>
      <c r="B49" s="37" t="s">
        <v>5</v>
      </c>
      <c r="C49" s="357">
        <v>0</v>
      </c>
      <c r="D49" s="358"/>
      <c r="E49" s="42"/>
      <c r="F49" s="36" t="s">
        <v>6</v>
      </c>
      <c r="G49" s="37" t="s">
        <v>136</v>
      </c>
      <c r="H49" s="357">
        <v>0</v>
      </c>
      <c r="I49" s="358"/>
      <c r="J49" s="39"/>
      <c r="K49" s="39"/>
    </row>
    <row r="50" spans="1:13" ht="23.1" customHeight="1">
      <c r="A50" s="68">
        <v>2052720</v>
      </c>
      <c r="B50" s="37" t="s">
        <v>5</v>
      </c>
      <c r="C50" s="357">
        <v>0</v>
      </c>
      <c r="D50" s="358"/>
      <c r="E50" s="44"/>
      <c r="F50" s="36" t="s">
        <v>137</v>
      </c>
      <c r="G50" s="37" t="s">
        <v>139</v>
      </c>
      <c r="H50" s="357">
        <v>0</v>
      </c>
      <c r="I50" s="358"/>
      <c r="J50" s="39"/>
      <c r="K50" s="39"/>
      <c r="L50" s="357"/>
      <c r="M50" s="358"/>
    </row>
    <row r="51" spans="1:13" ht="23.1" customHeight="1">
      <c r="A51" s="68">
        <f>1845240+861240+176160+399000</f>
        <v>3281640</v>
      </c>
      <c r="B51" s="37" t="s">
        <v>5</v>
      </c>
      <c r="C51" s="357">
        <f>243555</f>
        <v>243555</v>
      </c>
      <c r="D51" s="358"/>
      <c r="E51" s="44"/>
      <c r="F51" s="36" t="s">
        <v>138</v>
      </c>
      <c r="G51" s="37" t="s">
        <v>140</v>
      </c>
      <c r="H51" s="357">
        <v>243555</v>
      </c>
      <c r="I51" s="358"/>
      <c r="J51" s="39"/>
      <c r="K51" s="39"/>
    </row>
    <row r="52" spans="1:13" ht="23.1" customHeight="1">
      <c r="A52" s="68">
        <f>324000+324000+145440+325000</f>
        <v>1118440</v>
      </c>
      <c r="B52" s="37" t="s">
        <v>5</v>
      </c>
      <c r="C52" s="357">
        <f>36580</f>
        <v>36580</v>
      </c>
      <c r="D52" s="358"/>
      <c r="E52" s="44"/>
      <c r="F52" s="36" t="s">
        <v>213</v>
      </c>
      <c r="G52" s="37" t="s">
        <v>140</v>
      </c>
      <c r="H52" s="357">
        <v>36580</v>
      </c>
      <c r="I52" s="358"/>
      <c r="J52" s="39"/>
      <c r="K52" s="39"/>
    </row>
    <row r="53" spans="1:13" ht="23.1" customHeight="1">
      <c r="A53" s="68">
        <f>440000+240000+220000+130000</f>
        <v>1030000</v>
      </c>
      <c r="B53" s="37" t="s">
        <v>5</v>
      </c>
      <c r="C53" s="357">
        <f>4600</f>
        <v>4600</v>
      </c>
      <c r="D53" s="358"/>
      <c r="E53" s="44"/>
      <c r="F53" s="36" t="s">
        <v>7</v>
      </c>
      <c r="G53" s="37" t="s">
        <v>141</v>
      </c>
      <c r="H53" s="357">
        <v>4600</v>
      </c>
      <c r="I53" s="358"/>
      <c r="J53" s="39"/>
      <c r="K53" s="39"/>
    </row>
    <row r="54" spans="1:13" ht="23.1" customHeight="1">
      <c r="A54" s="68">
        <f>780000+410000+76000+20000+40000+955080+145000+43000+518000+245000</f>
        <v>3232080</v>
      </c>
      <c r="B54" s="37" t="s">
        <v>5</v>
      </c>
      <c r="C54" s="357">
        <f>18544.55+41600</f>
        <v>60144.55</v>
      </c>
      <c r="D54" s="358"/>
      <c r="E54" s="44"/>
      <c r="F54" s="36" t="s">
        <v>8</v>
      </c>
      <c r="G54" s="37" t="s">
        <v>142</v>
      </c>
      <c r="H54" s="357">
        <f>18544.55+41600</f>
        <v>60144.55</v>
      </c>
      <c r="I54" s="358"/>
      <c r="J54" s="39"/>
      <c r="K54" s="39"/>
    </row>
    <row r="55" spans="1:13" ht="23.1" customHeight="1">
      <c r="A55" s="68">
        <f>225000+80000+45000+30000+20000+1626800+100000+95000+250000+71000+30000+170000</f>
        <v>2742800</v>
      </c>
      <c r="B55" s="37" t="s">
        <v>5</v>
      </c>
      <c r="C55" s="357">
        <v>0</v>
      </c>
      <c r="D55" s="358"/>
      <c r="E55" s="44"/>
      <c r="F55" s="36" t="s">
        <v>9</v>
      </c>
      <c r="G55" s="37" t="s">
        <v>143</v>
      </c>
      <c r="H55" s="357">
        <v>0</v>
      </c>
      <c r="I55" s="358"/>
      <c r="J55" s="39"/>
      <c r="K55" s="39"/>
      <c r="L55" s="40"/>
    </row>
    <row r="56" spans="1:13" ht="23.1" customHeight="1">
      <c r="A56" s="88">
        <f>165000+15000+5000+15000+500000</f>
        <v>700000</v>
      </c>
      <c r="B56" s="37" t="s">
        <v>5</v>
      </c>
      <c r="C56" s="357">
        <f>58615.9</f>
        <v>58615.9</v>
      </c>
      <c r="D56" s="358"/>
      <c r="E56" s="44"/>
      <c r="F56" s="36" t="s">
        <v>10</v>
      </c>
      <c r="G56" s="37" t="s">
        <v>144</v>
      </c>
      <c r="H56" s="357">
        <v>58615.9</v>
      </c>
      <c r="I56" s="358"/>
      <c r="J56" s="39"/>
      <c r="K56" s="39"/>
    </row>
    <row r="57" spans="1:13" ht="23.1" customHeight="1">
      <c r="A57" s="88">
        <f>125700+89300+30000+5000+158600+129070</f>
        <v>537670</v>
      </c>
      <c r="B57" s="37" t="s">
        <v>5</v>
      </c>
      <c r="C57" s="357">
        <v>0</v>
      </c>
      <c r="D57" s="358"/>
      <c r="E57" s="44"/>
      <c r="F57" s="36" t="s">
        <v>12</v>
      </c>
      <c r="G57" s="37" t="s">
        <v>145</v>
      </c>
      <c r="H57" s="357">
        <v>0</v>
      </c>
      <c r="I57" s="358"/>
      <c r="J57" s="39"/>
      <c r="K57" s="39"/>
    </row>
    <row r="58" spans="1:13" ht="23.1" customHeight="1">
      <c r="A58" s="88">
        <f>205000+4182000</f>
        <v>4387000</v>
      </c>
      <c r="B58" s="37" t="s">
        <v>5</v>
      </c>
      <c r="C58" s="357">
        <v>0</v>
      </c>
      <c r="D58" s="358"/>
      <c r="E58" s="44"/>
      <c r="F58" s="36" t="s">
        <v>58</v>
      </c>
      <c r="G58" s="37" t="s">
        <v>146</v>
      </c>
      <c r="H58" s="357">
        <v>0</v>
      </c>
      <c r="I58" s="358"/>
      <c r="J58" s="39"/>
      <c r="K58" s="39"/>
    </row>
    <row r="59" spans="1:13" ht="23.1" customHeight="1">
      <c r="A59" s="88">
        <v>25000</v>
      </c>
      <c r="B59" s="37" t="s">
        <v>5</v>
      </c>
      <c r="C59" s="357">
        <v>0</v>
      </c>
      <c r="D59" s="358"/>
      <c r="E59" s="44"/>
      <c r="F59" s="45" t="s">
        <v>69</v>
      </c>
      <c r="G59" s="37" t="s">
        <v>147</v>
      </c>
      <c r="H59" s="357">
        <v>0</v>
      </c>
      <c r="I59" s="358"/>
      <c r="J59" s="39"/>
      <c r="K59" s="39"/>
    </row>
    <row r="60" spans="1:13" ht="23.1" customHeight="1">
      <c r="A60" s="88">
        <f>15000+1674400+90000+15000</f>
        <v>1794400</v>
      </c>
      <c r="B60" s="37" t="s">
        <v>5</v>
      </c>
      <c r="C60" s="357">
        <v>0</v>
      </c>
      <c r="D60" s="358"/>
      <c r="E60" s="44"/>
      <c r="F60" s="36" t="s">
        <v>11</v>
      </c>
      <c r="G60" s="38">
        <v>561000</v>
      </c>
      <c r="H60" s="357">
        <v>0</v>
      </c>
      <c r="I60" s="358"/>
      <c r="J60" s="39"/>
      <c r="K60" s="39"/>
      <c r="L60" s="40"/>
    </row>
    <row r="61" spans="1:13" ht="18.95" customHeight="1">
      <c r="A61" s="89">
        <f>SUM(A49:A60)</f>
        <v>22227020</v>
      </c>
      <c r="B61" s="64" t="s">
        <v>5</v>
      </c>
      <c r="C61" s="362">
        <f>SUM(C49:C60)</f>
        <v>403495.45</v>
      </c>
      <c r="D61" s="363"/>
      <c r="E61" s="44"/>
      <c r="F61" s="45"/>
      <c r="G61" s="37"/>
      <c r="H61" s="362">
        <f>SUM(H49:H60)</f>
        <v>403495.45</v>
      </c>
      <c r="I61" s="363"/>
      <c r="J61" s="43"/>
      <c r="K61" s="39"/>
    </row>
    <row r="62" spans="1:13" ht="21" customHeight="1">
      <c r="A62" s="70"/>
      <c r="B62" s="80"/>
      <c r="C62" s="357"/>
      <c r="D62" s="358"/>
      <c r="E62" s="44"/>
      <c r="F62" s="36" t="s">
        <v>79</v>
      </c>
      <c r="G62" s="37" t="s">
        <v>134</v>
      </c>
      <c r="H62" s="357"/>
      <c r="I62" s="358"/>
      <c r="J62" s="43"/>
      <c r="K62" s="39"/>
    </row>
    <row r="63" spans="1:13" ht="23.1" customHeight="1">
      <c r="A63" s="70"/>
      <c r="B63" s="80"/>
      <c r="C63" s="357">
        <f>44537.88</f>
        <v>44537.88</v>
      </c>
      <c r="D63" s="358"/>
      <c r="E63" s="44"/>
      <c r="F63" s="36" t="s">
        <v>68</v>
      </c>
      <c r="G63" s="37" t="s">
        <v>148</v>
      </c>
      <c r="H63" s="357">
        <f>'หมายเหตุ 2'!E12</f>
        <v>44537.88</v>
      </c>
      <c r="I63" s="358"/>
      <c r="J63" s="43"/>
      <c r="K63" s="39"/>
    </row>
    <row r="64" spans="1:13" ht="20.25" hidden="1">
      <c r="A64" s="86"/>
      <c r="B64" s="80"/>
      <c r="C64" s="357"/>
      <c r="D64" s="358"/>
      <c r="E64" s="44"/>
      <c r="F64" s="45" t="s">
        <v>67</v>
      </c>
      <c r="G64" s="38">
        <v>620</v>
      </c>
      <c r="H64" s="357"/>
      <c r="I64" s="358"/>
      <c r="J64" s="43"/>
      <c r="K64" s="39"/>
    </row>
    <row r="65" spans="1:13" ht="23.1" customHeight="1">
      <c r="A65" s="70"/>
      <c r="B65" s="80"/>
      <c r="C65" s="357">
        <f>746900</f>
        <v>746900</v>
      </c>
      <c r="D65" s="358"/>
      <c r="E65" s="44"/>
      <c r="F65" s="36" t="s">
        <v>66</v>
      </c>
      <c r="G65" s="37" t="s">
        <v>151</v>
      </c>
      <c r="H65" s="357">
        <v>746900</v>
      </c>
      <c r="I65" s="358"/>
      <c r="J65" s="43"/>
      <c r="K65" s="39"/>
    </row>
    <row r="66" spans="1:13" ht="23.1" customHeight="1">
      <c r="A66" s="70"/>
      <c r="B66" s="80"/>
      <c r="C66" s="357">
        <v>0</v>
      </c>
      <c r="D66" s="358"/>
      <c r="E66" s="44"/>
      <c r="F66" s="36" t="s">
        <v>118</v>
      </c>
      <c r="G66" s="37" t="s">
        <v>149</v>
      </c>
      <c r="H66" s="357">
        <v>0</v>
      </c>
      <c r="I66" s="358"/>
      <c r="J66" s="43"/>
      <c r="K66" s="39"/>
    </row>
    <row r="67" spans="1:13" ht="23.1" customHeight="1">
      <c r="A67" s="70"/>
      <c r="B67" s="80"/>
      <c r="C67" s="357">
        <f>25660</f>
        <v>25660</v>
      </c>
      <c r="D67" s="358"/>
      <c r="E67" s="45"/>
      <c r="F67" s="44" t="s">
        <v>182</v>
      </c>
      <c r="G67" s="37" t="s">
        <v>150</v>
      </c>
      <c r="H67" s="357">
        <v>25660</v>
      </c>
      <c r="I67" s="358"/>
      <c r="J67" s="43"/>
      <c r="K67" s="39"/>
    </row>
    <row r="68" spans="1:13" ht="23.1" customHeight="1">
      <c r="A68" s="70"/>
      <c r="B68" s="80"/>
      <c r="C68" s="357">
        <v>0</v>
      </c>
      <c r="D68" s="358"/>
      <c r="E68" s="45"/>
      <c r="F68" s="58" t="s">
        <v>88</v>
      </c>
      <c r="G68" s="37" t="s">
        <v>183</v>
      </c>
      <c r="H68" s="357">
        <v>0</v>
      </c>
      <c r="I68" s="358"/>
      <c r="J68" s="43"/>
      <c r="K68" s="39"/>
    </row>
    <row r="69" spans="1:13" ht="23.1" customHeight="1">
      <c r="A69" s="70"/>
      <c r="B69" s="80"/>
      <c r="C69" s="357">
        <f>41600</f>
        <v>41600</v>
      </c>
      <c r="D69" s="358"/>
      <c r="E69" s="45"/>
      <c r="F69" s="44" t="s">
        <v>215</v>
      </c>
      <c r="G69" s="37" t="s">
        <v>135</v>
      </c>
      <c r="H69" s="357">
        <v>41600</v>
      </c>
      <c r="I69" s="358"/>
      <c r="J69" s="43"/>
      <c r="K69" s="39"/>
    </row>
    <row r="70" spans="1:13" ht="23.1" customHeight="1">
      <c r="A70" s="70"/>
      <c r="B70" s="80"/>
      <c r="C70" s="357">
        <f>105000</f>
        <v>105000</v>
      </c>
      <c r="D70" s="358"/>
      <c r="E70" s="45"/>
      <c r="F70" s="45" t="s">
        <v>169</v>
      </c>
      <c r="G70" s="37" t="s">
        <v>180</v>
      </c>
      <c r="H70" s="357">
        <v>105000</v>
      </c>
      <c r="I70" s="358"/>
      <c r="J70" s="43"/>
      <c r="K70" s="43"/>
    </row>
    <row r="71" spans="1:13" ht="20.25">
      <c r="A71" s="70"/>
      <c r="B71" s="80"/>
      <c r="C71" s="357">
        <v>63000</v>
      </c>
      <c r="D71" s="358"/>
      <c r="E71" s="45"/>
      <c r="F71" s="45" t="s">
        <v>216</v>
      </c>
      <c r="G71" s="37" t="s">
        <v>202</v>
      </c>
      <c r="H71" s="357">
        <v>63000</v>
      </c>
      <c r="I71" s="358"/>
      <c r="J71" s="43"/>
      <c r="K71" s="43"/>
    </row>
    <row r="72" spans="1:13" ht="20.25">
      <c r="A72" s="70"/>
      <c r="B72" s="80"/>
      <c r="C72" s="355"/>
      <c r="D72" s="356"/>
      <c r="E72" s="45"/>
      <c r="F72" s="45"/>
      <c r="G72" s="37"/>
      <c r="H72" s="355"/>
      <c r="I72" s="356"/>
      <c r="J72" s="43"/>
      <c r="K72" s="43"/>
    </row>
    <row r="73" spans="1:13" ht="21" customHeight="1">
      <c r="A73" s="70"/>
      <c r="B73" s="79"/>
      <c r="C73" s="362">
        <f>SUM(C62:D72)</f>
        <v>1026697.88</v>
      </c>
      <c r="D73" s="363"/>
      <c r="E73" s="45"/>
      <c r="F73" s="44"/>
      <c r="G73" s="37"/>
      <c r="H73" s="362">
        <f>SUM(H62:I72)</f>
        <v>1026697.88</v>
      </c>
      <c r="I73" s="363"/>
      <c r="J73" s="43"/>
      <c r="K73" s="43"/>
    </row>
    <row r="74" spans="1:13" ht="17.100000000000001" customHeight="1" thickBot="1">
      <c r="A74" s="70"/>
      <c r="B74" s="79"/>
      <c r="C74" s="350">
        <f>C61+C73</f>
        <v>1430193.33</v>
      </c>
      <c r="D74" s="351"/>
      <c r="E74" s="359" t="s">
        <v>65</v>
      </c>
      <c r="F74" s="359"/>
      <c r="G74" s="37"/>
      <c r="H74" s="350">
        <f>+H61+H73</f>
        <v>1430193.33</v>
      </c>
      <c r="I74" s="351"/>
      <c r="J74" s="43"/>
      <c r="K74" s="43"/>
    </row>
    <row r="75" spans="1:13" ht="17.100000000000001" customHeight="1" thickTop="1">
      <c r="A75" s="70"/>
      <c r="B75" s="79"/>
      <c r="C75" s="357">
        <f>C44-C74</f>
        <v>-92988.100000000093</v>
      </c>
      <c r="D75" s="358"/>
      <c r="E75" s="359" t="s">
        <v>64</v>
      </c>
      <c r="F75" s="359"/>
      <c r="G75" s="37"/>
      <c r="H75" s="357">
        <f>H44-H74</f>
        <v>-92988.100000000093</v>
      </c>
      <c r="I75" s="358"/>
      <c r="J75" s="43"/>
      <c r="K75" s="43"/>
    </row>
    <row r="76" spans="1:13" ht="17.100000000000001" customHeight="1">
      <c r="A76" s="72"/>
      <c r="B76" s="82"/>
      <c r="C76" s="357"/>
      <c r="D76" s="358"/>
      <c r="E76" s="359" t="s">
        <v>63</v>
      </c>
      <c r="F76" s="359"/>
      <c r="G76" s="37"/>
      <c r="H76" s="360"/>
      <c r="I76" s="361"/>
      <c r="J76" s="43" t="s">
        <v>116</v>
      </c>
      <c r="K76" s="40">
        <v>17939059.27</v>
      </c>
    </row>
    <row r="77" spans="1:13" ht="17.100000000000001" customHeight="1">
      <c r="A77" s="72"/>
      <c r="B77" s="82"/>
      <c r="C77" s="357"/>
      <c r="D77" s="358"/>
      <c r="E77" s="359" t="s">
        <v>62</v>
      </c>
      <c r="F77" s="359"/>
      <c r="G77" s="37"/>
      <c r="H77" s="357"/>
      <c r="I77" s="358"/>
      <c r="J77" s="43" t="s">
        <v>15</v>
      </c>
      <c r="K77" s="40">
        <v>9636</v>
      </c>
      <c r="L77" s="39">
        <f>SUM(K76:K77)</f>
        <v>17948695.27</v>
      </c>
    </row>
    <row r="78" spans="1:13" ht="17.100000000000001" customHeight="1" thickBot="1">
      <c r="A78" s="73"/>
      <c r="B78" s="83"/>
      <c r="C78" s="350">
        <f>C10+C44-C74</f>
        <v>17948695.270000003</v>
      </c>
      <c r="D78" s="351"/>
      <c r="E78" s="352" t="s">
        <v>61</v>
      </c>
      <c r="F78" s="353"/>
      <c r="G78" s="46"/>
      <c r="H78" s="350">
        <f>H10+H44-H74</f>
        <v>17948695.270000003</v>
      </c>
      <c r="I78" s="351"/>
      <c r="J78" s="101" t="s">
        <v>186</v>
      </c>
      <c r="K78" s="102">
        <f>C78-H78</f>
        <v>0</v>
      </c>
      <c r="L78" s="40"/>
      <c r="M78" s="40">
        <f>L77-H78</f>
        <v>0</v>
      </c>
    </row>
    <row r="79" spans="1:13" ht="17.100000000000001" customHeight="1" thickTop="1">
      <c r="A79" s="73"/>
      <c r="B79" s="83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7" customFormat="1" ht="15.95" customHeight="1">
      <c r="A80" s="93"/>
      <c r="C80" s="66"/>
      <c r="E80" s="65"/>
      <c r="F80" s="65"/>
    </row>
    <row r="81" spans="1:8" s="67" customFormat="1" ht="21.75" customHeight="1">
      <c r="A81" s="66" t="s">
        <v>187</v>
      </c>
      <c r="D81" s="66" t="s">
        <v>178</v>
      </c>
      <c r="F81" s="65"/>
      <c r="G81" s="65" t="s">
        <v>200</v>
      </c>
      <c r="H81" s="94"/>
    </row>
    <row r="82" spans="1:8" s="67" customFormat="1" ht="18" customHeight="1">
      <c r="A82" s="354" t="s">
        <v>60</v>
      </c>
      <c r="B82" s="354"/>
      <c r="C82" s="66" t="s">
        <v>171</v>
      </c>
      <c r="E82" s="92"/>
      <c r="F82" s="92"/>
      <c r="G82" s="65" t="s">
        <v>117</v>
      </c>
    </row>
    <row r="83" spans="1:8" s="67" customFormat="1" ht="15.95" customHeight="1">
      <c r="E83" s="65"/>
      <c r="F83" s="65"/>
      <c r="G83" s="65" t="s">
        <v>59</v>
      </c>
    </row>
  </sheetData>
  <mergeCells count="176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28" workbookViewId="0">
      <selection activeCell="A35" sqref="A35:E35"/>
    </sheetView>
  </sheetViews>
  <sheetFormatPr defaultRowHeight="12.75"/>
  <cols>
    <col min="5" max="5" width="15.8554687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42" t="s">
        <v>0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0" ht="21">
      <c r="A2" s="442" t="s">
        <v>217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0" ht="21">
      <c r="A3" s="443" t="s">
        <v>218</v>
      </c>
      <c r="B3" s="443"/>
      <c r="C3" s="443"/>
      <c r="D3" s="443"/>
      <c r="E3" s="443"/>
      <c r="F3" s="443"/>
      <c r="G3" s="443"/>
      <c r="H3" s="443"/>
      <c r="I3" s="443"/>
      <c r="J3" s="443"/>
    </row>
    <row r="4" spans="1:10" ht="21">
      <c r="A4" s="444" t="s">
        <v>1</v>
      </c>
      <c r="B4" s="445"/>
      <c r="C4" s="445"/>
      <c r="D4" s="445"/>
      <c r="E4" s="446"/>
      <c r="F4" s="56" t="s">
        <v>2</v>
      </c>
      <c r="G4" s="447" t="s">
        <v>3</v>
      </c>
      <c r="H4" s="448"/>
      <c r="I4" s="447" t="s">
        <v>4</v>
      </c>
      <c r="J4" s="448"/>
    </row>
    <row r="5" spans="1:10" ht="21.75">
      <c r="A5" s="422" t="s">
        <v>15</v>
      </c>
      <c r="B5" s="423"/>
      <c r="C5" s="423"/>
      <c r="D5" s="423"/>
      <c r="E5" s="424"/>
      <c r="F5" s="95" t="s">
        <v>152</v>
      </c>
      <c r="G5" s="438">
        <v>9636</v>
      </c>
      <c r="H5" s="438"/>
      <c r="I5" s="439"/>
      <c r="J5" s="439"/>
    </row>
    <row r="6" spans="1:10" ht="21.75">
      <c r="A6" s="435" t="s">
        <v>189</v>
      </c>
      <c r="B6" s="436"/>
      <c r="C6" s="436"/>
      <c r="D6" s="436"/>
      <c r="E6" s="437"/>
      <c r="F6" s="95" t="s">
        <v>153</v>
      </c>
      <c r="G6" s="440">
        <v>1182926.6499999999</v>
      </c>
      <c r="H6" s="441"/>
      <c r="I6" s="440"/>
      <c r="J6" s="441"/>
    </row>
    <row r="7" spans="1:10" ht="21.75">
      <c r="A7" s="435" t="s">
        <v>190</v>
      </c>
      <c r="B7" s="436"/>
      <c r="C7" s="436"/>
      <c r="D7" s="436"/>
      <c r="E7" s="437"/>
      <c r="F7" s="95"/>
      <c r="G7" s="430">
        <v>2401827.37</v>
      </c>
      <c r="H7" s="431"/>
      <c r="I7" s="430"/>
      <c r="J7" s="431"/>
    </row>
    <row r="8" spans="1:10" ht="21.75">
      <c r="A8" s="435" t="s">
        <v>191</v>
      </c>
      <c r="B8" s="436"/>
      <c r="C8" s="436"/>
      <c r="D8" s="436"/>
      <c r="E8" s="437"/>
      <c r="F8" s="95"/>
      <c r="G8" s="430">
        <v>4192783.63</v>
      </c>
      <c r="H8" s="431"/>
      <c r="I8" s="430"/>
      <c r="J8" s="431"/>
    </row>
    <row r="9" spans="1:10" ht="21.75">
      <c r="A9" s="422" t="s">
        <v>192</v>
      </c>
      <c r="B9" s="423"/>
      <c r="C9" s="423"/>
      <c r="D9" s="423"/>
      <c r="E9" s="424"/>
      <c r="F9" s="95" t="s">
        <v>154</v>
      </c>
      <c r="G9" s="430">
        <v>7440656.9699999997</v>
      </c>
      <c r="H9" s="431"/>
      <c r="I9" s="430"/>
      <c r="J9" s="431"/>
    </row>
    <row r="10" spans="1:10" ht="21.75">
      <c r="A10" s="422" t="s">
        <v>193</v>
      </c>
      <c r="B10" s="423"/>
      <c r="C10" s="423"/>
      <c r="D10" s="423"/>
      <c r="E10" s="424"/>
      <c r="F10" s="95"/>
      <c r="G10" s="430">
        <v>720864.65</v>
      </c>
      <c r="H10" s="431"/>
      <c r="I10" s="430"/>
      <c r="J10" s="431"/>
    </row>
    <row r="11" spans="1:10" ht="21.75">
      <c r="A11" s="122" t="s">
        <v>199</v>
      </c>
      <c r="B11" s="123"/>
      <c r="C11" s="123"/>
      <c r="D11" s="123"/>
      <c r="E11" s="124"/>
      <c r="F11" s="95"/>
      <c r="G11" s="420">
        <v>2000000</v>
      </c>
      <c r="H11" s="421"/>
      <c r="I11" s="119"/>
      <c r="J11" s="120"/>
    </row>
    <row r="12" spans="1:10" ht="21.75">
      <c r="A12" s="422" t="s">
        <v>22</v>
      </c>
      <c r="B12" s="423"/>
      <c r="C12" s="423"/>
      <c r="D12" s="423"/>
      <c r="E12" s="424"/>
      <c r="F12" s="95" t="s">
        <v>155</v>
      </c>
      <c r="G12" s="420">
        <v>97782.52</v>
      </c>
      <c r="H12" s="421"/>
      <c r="I12" s="420"/>
      <c r="J12" s="421"/>
    </row>
    <row r="13" spans="1:10" ht="21.75">
      <c r="A13" s="425" t="s">
        <v>226</v>
      </c>
      <c r="B13" s="426"/>
      <c r="C13" s="426"/>
      <c r="D13" s="426"/>
      <c r="E13" s="427"/>
      <c r="F13" s="95" t="s">
        <v>156</v>
      </c>
      <c r="G13" s="430">
        <v>137770</v>
      </c>
      <c r="H13" s="431"/>
      <c r="I13" s="430"/>
      <c r="J13" s="431"/>
    </row>
    <row r="14" spans="1:10" ht="21.75">
      <c r="A14" s="434" t="s">
        <v>13</v>
      </c>
      <c r="B14" s="434"/>
      <c r="C14" s="434"/>
      <c r="D14" s="434"/>
      <c r="E14" s="434"/>
      <c r="F14" s="95" t="s">
        <v>135</v>
      </c>
      <c r="G14" s="430">
        <v>0</v>
      </c>
      <c r="H14" s="431"/>
      <c r="I14" s="430"/>
      <c r="J14" s="431"/>
    </row>
    <row r="15" spans="1:10" ht="21.75">
      <c r="A15" s="434" t="s">
        <v>219</v>
      </c>
      <c r="B15" s="434"/>
      <c r="C15" s="434"/>
      <c r="D15" s="434"/>
      <c r="E15" s="434"/>
      <c r="F15" s="95" t="s">
        <v>180</v>
      </c>
      <c r="G15" s="420">
        <v>105000</v>
      </c>
      <c r="H15" s="421"/>
      <c r="I15" s="127"/>
      <c r="J15" s="128"/>
    </row>
    <row r="16" spans="1:10" ht="21.75">
      <c r="A16" s="434" t="s">
        <v>162</v>
      </c>
      <c r="B16" s="434"/>
      <c r="C16" s="434"/>
      <c r="D16" s="434"/>
      <c r="E16" s="434"/>
      <c r="F16" s="95"/>
      <c r="G16" s="430">
        <v>113000</v>
      </c>
      <c r="H16" s="431"/>
      <c r="I16" s="119"/>
      <c r="J16" s="120"/>
    </row>
    <row r="17" spans="1:10" ht="21.75">
      <c r="A17" s="422" t="s">
        <v>6</v>
      </c>
      <c r="B17" s="423"/>
      <c r="C17" s="423"/>
      <c r="D17" s="423"/>
      <c r="E17" s="424"/>
      <c r="F17" s="95" t="s">
        <v>221</v>
      </c>
      <c r="G17" s="420">
        <v>0</v>
      </c>
      <c r="H17" s="421"/>
      <c r="I17" s="127"/>
      <c r="J17" s="128"/>
    </row>
    <row r="18" spans="1:10" ht="21.75">
      <c r="A18" s="422" t="s">
        <v>137</v>
      </c>
      <c r="B18" s="423"/>
      <c r="C18" s="423"/>
      <c r="D18" s="423"/>
      <c r="E18" s="424"/>
      <c r="F18" s="95" t="s">
        <v>139</v>
      </c>
      <c r="G18" s="420">
        <v>0</v>
      </c>
      <c r="H18" s="421"/>
      <c r="I18" s="127"/>
      <c r="J18" s="128"/>
    </row>
    <row r="19" spans="1:10" ht="21.75">
      <c r="A19" s="422" t="s">
        <v>138</v>
      </c>
      <c r="B19" s="423"/>
      <c r="C19" s="423"/>
      <c r="D19" s="423"/>
      <c r="E19" s="424"/>
      <c r="F19" s="95" t="s">
        <v>140</v>
      </c>
      <c r="G19" s="420">
        <v>243555</v>
      </c>
      <c r="H19" s="421"/>
      <c r="I19" s="127"/>
      <c r="J19" s="128"/>
    </row>
    <row r="20" spans="1:10" ht="21.75">
      <c r="A20" s="422" t="s">
        <v>224</v>
      </c>
      <c r="B20" s="423"/>
      <c r="C20" s="423"/>
      <c r="D20" s="423"/>
      <c r="E20" s="424"/>
      <c r="F20" s="95" t="s">
        <v>140</v>
      </c>
      <c r="G20" s="420">
        <v>36580</v>
      </c>
      <c r="H20" s="421"/>
      <c r="I20" s="127"/>
      <c r="J20" s="128"/>
    </row>
    <row r="21" spans="1:10" ht="21.75">
      <c r="A21" s="422" t="s">
        <v>7</v>
      </c>
      <c r="B21" s="423"/>
      <c r="C21" s="423"/>
      <c r="D21" s="423"/>
      <c r="E21" s="424"/>
      <c r="F21" s="95" t="s">
        <v>141</v>
      </c>
      <c r="G21" s="420">
        <v>4600</v>
      </c>
      <c r="H21" s="421"/>
      <c r="I21" s="127"/>
      <c r="J21" s="128"/>
    </row>
    <row r="22" spans="1:10" ht="21.75">
      <c r="A22" s="422" t="s">
        <v>8</v>
      </c>
      <c r="B22" s="423"/>
      <c r="C22" s="423"/>
      <c r="D22" s="423"/>
      <c r="E22" s="424"/>
      <c r="F22" s="95" t="s">
        <v>142</v>
      </c>
      <c r="G22" s="420">
        <v>60144.55</v>
      </c>
      <c r="H22" s="421"/>
      <c r="I22" s="127"/>
      <c r="J22" s="128"/>
    </row>
    <row r="23" spans="1:10" ht="21.75">
      <c r="A23" s="422" t="s">
        <v>9</v>
      </c>
      <c r="B23" s="423"/>
      <c r="C23" s="423"/>
      <c r="D23" s="423"/>
      <c r="E23" s="424"/>
      <c r="F23" s="95" t="s">
        <v>143</v>
      </c>
      <c r="G23" s="420">
        <v>0</v>
      </c>
      <c r="H23" s="421"/>
      <c r="I23" s="127"/>
      <c r="J23" s="128"/>
    </row>
    <row r="24" spans="1:10" ht="21.75">
      <c r="A24" s="422" t="s">
        <v>10</v>
      </c>
      <c r="B24" s="423"/>
      <c r="C24" s="423"/>
      <c r="D24" s="423"/>
      <c r="E24" s="424"/>
      <c r="F24" s="95" t="s">
        <v>144</v>
      </c>
      <c r="G24" s="420">
        <v>58615.9</v>
      </c>
      <c r="H24" s="421"/>
      <c r="I24" s="127"/>
      <c r="J24" s="128"/>
    </row>
    <row r="25" spans="1:10" ht="21.75">
      <c r="A25" s="422" t="s">
        <v>12</v>
      </c>
      <c r="B25" s="423"/>
      <c r="C25" s="423"/>
      <c r="D25" s="423"/>
      <c r="E25" s="424"/>
      <c r="F25" s="95" t="s">
        <v>145</v>
      </c>
      <c r="G25" s="420">
        <v>0</v>
      </c>
      <c r="H25" s="421"/>
      <c r="I25" s="127"/>
      <c r="J25" s="128"/>
    </row>
    <row r="26" spans="1:10" ht="21.75">
      <c r="A26" s="422" t="s">
        <v>58</v>
      </c>
      <c r="B26" s="423"/>
      <c r="C26" s="423"/>
      <c r="D26" s="423"/>
      <c r="E26" s="424"/>
      <c r="F26" s="95" t="s">
        <v>222</v>
      </c>
      <c r="G26" s="420">
        <v>0</v>
      </c>
      <c r="H26" s="421"/>
      <c r="I26" s="127"/>
      <c r="J26" s="128"/>
    </row>
    <row r="27" spans="1:10" ht="21.75">
      <c r="A27" s="425" t="s">
        <v>220</v>
      </c>
      <c r="B27" s="426"/>
      <c r="C27" s="426"/>
      <c r="D27" s="426"/>
      <c r="E27" s="427"/>
      <c r="F27" s="95" t="s">
        <v>147</v>
      </c>
      <c r="G27" s="420">
        <v>0</v>
      </c>
      <c r="H27" s="421"/>
      <c r="I27" s="127"/>
      <c r="J27" s="128"/>
    </row>
    <row r="28" spans="1:10" ht="21.75">
      <c r="A28" s="422" t="s">
        <v>11</v>
      </c>
      <c r="B28" s="423"/>
      <c r="C28" s="423"/>
      <c r="D28" s="423"/>
      <c r="E28" s="424"/>
      <c r="F28" s="95" t="s">
        <v>223</v>
      </c>
      <c r="G28" s="420">
        <v>0</v>
      </c>
      <c r="H28" s="421"/>
      <c r="I28" s="127"/>
      <c r="J28" s="128"/>
    </row>
    <row r="29" spans="1:10" ht="21.75">
      <c r="A29" s="422" t="s">
        <v>79</v>
      </c>
      <c r="B29" s="423"/>
      <c r="C29" s="423"/>
      <c r="D29" s="423"/>
      <c r="E29" s="424"/>
      <c r="F29" s="95"/>
      <c r="G29" s="420">
        <v>0</v>
      </c>
      <c r="H29" s="421"/>
      <c r="I29" s="127"/>
      <c r="J29" s="128"/>
    </row>
    <row r="30" spans="1:10" ht="21.75">
      <c r="A30" s="422" t="s">
        <v>14</v>
      </c>
      <c r="B30" s="423"/>
      <c r="C30" s="423"/>
      <c r="D30" s="423"/>
      <c r="E30" s="424"/>
      <c r="F30" s="95" t="s">
        <v>151</v>
      </c>
      <c r="G30" s="430"/>
      <c r="H30" s="431"/>
      <c r="I30" s="430">
        <f>8728278.23-746900</f>
        <v>7981378.2300000004</v>
      </c>
      <c r="J30" s="431"/>
    </row>
    <row r="31" spans="1:10" ht="21.75">
      <c r="A31" s="422" t="s">
        <v>16</v>
      </c>
      <c r="B31" s="423"/>
      <c r="C31" s="423"/>
      <c r="D31" s="423"/>
      <c r="E31" s="424"/>
      <c r="F31" s="95" t="s">
        <v>157</v>
      </c>
      <c r="G31" s="430"/>
      <c r="H31" s="431"/>
      <c r="I31" s="430">
        <f>5426512.96+1684536.47</f>
        <v>7111049.4299999997</v>
      </c>
      <c r="J31" s="431"/>
    </row>
    <row r="32" spans="1:10" ht="21.75">
      <c r="A32" s="116" t="s">
        <v>203</v>
      </c>
      <c r="B32" s="117"/>
      <c r="C32" s="117"/>
      <c r="D32" s="117"/>
      <c r="E32" s="118"/>
      <c r="F32" s="95" t="s">
        <v>176</v>
      </c>
      <c r="G32" s="420"/>
      <c r="H32" s="421"/>
      <c r="I32" s="420">
        <v>9970</v>
      </c>
      <c r="J32" s="421"/>
    </row>
    <row r="33" spans="1:12" ht="21.75">
      <c r="A33" s="116" t="s">
        <v>118</v>
      </c>
      <c r="B33" s="117"/>
      <c r="C33" s="117"/>
      <c r="D33" s="117"/>
      <c r="E33" s="118"/>
      <c r="F33" s="95" t="s">
        <v>149</v>
      </c>
      <c r="G33" s="420"/>
      <c r="H33" s="421"/>
      <c r="I33" s="420">
        <v>986300</v>
      </c>
      <c r="J33" s="421"/>
    </row>
    <row r="34" spans="1:12" ht="21.75">
      <c r="A34" s="116" t="s">
        <v>204</v>
      </c>
      <c r="B34" s="117"/>
      <c r="C34" s="117"/>
      <c r="D34" s="117"/>
      <c r="E34" s="118"/>
      <c r="F34" s="95" t="s">
        <v>205</v>
      </c>
      <c r="G34" s="420"/>
      <c r="H34" s="421"/>
      <c r="I34" s="420">
        <f>305660-25660</f>
        <v>280000</v>
      </c>
      <c r="J34" s="421"/>
    </row>
    <row r="35" spans="1:12" ht="21.75">
      <c r="A35" s="422" t="s">
        <v>23</v>
      </c>
      <c r="B35" s="423"/>
      <c r="C35" s="423"/>
      <c r="D35" s="423"/>
      <c r="E35" s="424"/>
      <c r="F35" s="95"/>
      <c r="G35" s="430"/>
      <c r="H35" s="431"/>
      <c r="I35" s="430">
        <v>833864.65</v>
      </c>
      <c r="J35" s="431"/>
    </row>
    <row r="36" spans="1:12" ht="21.75">
      <c r="A36" s="422" t="s">
        <v>321</v>
      </c>
      <c r="B36" s="423"/>
      <c r="C36" s="423"/>
      <c r="D36" s="423"/>
      <c r="E36" s="424"/>
      <c r="F36" s="95" t="s">
        <v>225</v>
      </c>
      <c r="G36" s="127"/>
      <c r="H36" s="128"/>
      <c r="I36" s="420">
        <v>1221333.9099999999</v>
      </c>
      <c r="J36" s="421"/>
    </row>
    <row r="37" spans="1:12" ht="21.75">
      <c r="A37" s="422" t="s">
        <v>17</v>
      </c>
      <c r="B37" s="423"/>
      <c r="C37" s="423" t="s">
        <v>18</v>
      </c>
      <c r="D37" s="423"/>
      <c r="E37" s="424"/>
      <c r="F37" s="95" t="s">
        <v>158</v>
      </c>
      <c r="G37" s="430"/>
      <c r="H37" s="431"/>
      <c r="I37" s="430">
        <v>7146.98</v>
      </c>
      <c r="J37" s="431"/>
    </row>
    <row r="38" spans="1:12" ht="21.75">
      <c r="A38" s="422"/>
      <c r="B38" s="423"/>
      <c r="C38" s="423" t="s">
        <v>19</v>
      </c>
      <c r="D38" s="423"/>
      <c r="E38" s="424"/>
      <c r="F38" s="95" t="s">
        <v>159</v>
      </c>
      <c r="G38" s="430"/>
      <c r="H38" s="431"/>
      <c r="I38" s="430">
        <v>360833</v>
      </c>
      <c r="J38" s="431"/>
    </row>
    <row r="39" spans="1:12" ht="21.75">
      <c r="A39" s="422"/>
      <c r="B39" s="423"/>
      <c r="C39" s="423" t="s">
        <v>20</v>
      </c>
      <c r="D39" s="423"/>
      <c r="E39" s="424"/>
      <c r="F39" s="95" t="s">
        <v>161</v>
      </c>
      <c r="G39" s="430"/>
      <c r="H39" s="431"/>
      <c r="I39" s="432">
        <v>6303.2</v>
      </c>
      <c r="J39" s="433"/>
    </row>
    <row r="40" spans="1:12" ht="21.75">
      <c r="A40" s="116"/>
      <c r="B40" s="117"/>
      <c r="C40" s="423" t="s">
        <v>21</v>
      </c>
      <c r="D40" s="423"/>
      <c r="E40" s="424"/>
      <c r="F40" s="95" t="s">
        <v>160</v>
      </c>
      <c r="G40" s="430"/>
      <c r="H40" s="431"/>
      <c r="I40" s="430">
        <v>7563.84</v>
      </c>
      <c r="J40" s="431"/>
    </row>
    <row r="41" spans="1:12" ht="22.5" thickBot="1">
      <c r="A41" s="96"/>
      <c r="B41" s="96"/>
      <c r="C41" s="96"/>
      <c r="D41" s="96"/>
      <c r="E41" s="96"/>
      <c r="F41" s="97"/>
      <c r="G41" s="428">
        <f>SUM(G5:H29)</f>
        <v>18805743.240000002</v>
      </c>
      <c r="H41" s="429"/>
      <c r="I41" s="428">
        <f>SUM(I30:J40)</f>
        <v>18805743.239999998</v>
      </c>
      <c r="J41" s="429"/>
      <c r="L41" s="115">
        <f>G41-I41</f>
        <v>0</v>
      </c>
    </row>
    <row r="42" spans="1:12" ht="22.5" thickTop="1">
      <c r="A42" s="67"/>
      <c r="B42" s="67"/>
      <c r="C42" s="67"/>
      <c r="D42" s="67"/>
      <c r="E42" s="67"/>
      <c r="F42" s="67"/>
      <c r="G42" s="67"/>
      <c r="H42" s="67"/>
      <c r="I42" s="67"/>
      <c r="J42" s="67"/>
    </row>
    <row r="43" spans="1:12" ht="21.75">
      <c r="A43" s="66" t="s">
        <v>181</v>
      </c>
      <c r="B43" s="67"/>
      <c r="C43" s="67"/>
      <c r="D43" s="66" t="s">
        <v>179</v>
      </c>
      <c r="E43" s="67"/>
      <c r="F43" s="121"/>
      <c r="G43" s="67"/>
      <c r="H43" s="94"/>
      <c r="I43" s="121" t="s">
        <v>200</v>
      </c>
      <c r="J43" s="67"/>
    </row>
    <row r="44" spans="1:12" ht="21.75">
      <c r="A44" s="354" t="s">
        <v>119</v>
      </c>
      <c r="B44" s="354"/>
      <c r="C44" s="66"/>
      <c r="D44" s="66" t="s">
        <v>170</v>
      </c>
      <c r="E44" s="92"/>
      <c r="F44" s="92"/>
      <c r="G44" s="67"/>
      <c r="H44" s="67"/>
      <c r="I44" s="121" t="s">
        <v>117</v>
      </c>
      <c r="J44" s="67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121" t="s">
        <v>59</v>
      </c>
      <c r="J45" s="57"/>
    </row>
  </sheetData>
  <mergeCells count="99">
    <mergeCell ref="A1:J1"/>
    <mergeCell ref="A2:J2"/>
    <mergeCell ref="A3:J3"/>
    <mergeCell ref="A4:E4"/>
    <mergeCell ref="G4:H4"/>
    <mergeCell ref="I4:J4"/>
    <mergeCell ref="A5:E5"/>
    <mergeCell ref="G5:H5"/>
    <mergeCell ref="I5:J5"/>
    <mergeCell ref="A6:E6"/>
    <mergeCell ref="G6:H6"/>
    <mergeCell ref="I6:J6"/>
    <mergeCell ref="A7:E7"/>
    <mergeCell ref="G7:H7"/>
    <mergeCell ref="I7:J7"/>
    <mergeCell ref="A8:E8"/>
    <mergeCell ref="G8:H8"/>
    <mergeCell ref="I8:J8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A16:E16"/>
    <mergeCell ref="G16:H16"/>
    <mergeCell ref="A15:E15"/>
    <mergeCell ref="G15:H15"/>
    <mergeCell ref="G11:H11"/>
    <mergeCell ref="A12:E12"/>
    <mergeCell ref="G12:H12"/>
    <mergeCell ref="I12:J12"/>
    <mergeCell ref="A13:E13"/>
    <mergeCell ref="G13:H13"/>
    <mergeCell ref="I13:J13"/>
    <mergeCell ref="A31:E31"/>
    <mergeCell ref="G31:H31"/>
    <mergeCell ref="I31:J31"/>
    <mergeCell ref="A30:E30"/>
    <mergeCell ref="G30:H30"/>
    <mergeCell ref="I30:J30"/>
    <mergeCell ref="G32:H32"/>
    <mergeCell ref="I32:J32"/>
    <mergeCell ref="G33:H33"/>
    <mergeCell ref="I33:J33"/>
    <mergeCell ref="G34:H34"/>
    <mergeCell ref="I34:J3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C39:E39"/>
    <mergeCell ref="G39:H39"/>
    <mergeCell ref="I39:J39"/>
    <mergeCell ref="G41:H41"/>
    <mergeCell ref="I41:J41"/>
    <mergeCell ref="A44:B44"/>
    <mergeCell ref="C40:E40"/>
    <mergeCell ref="G40:H40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26:E26"/>
    <mergeCell ref="A27:E27"/>
    <mergeCell ref="A28:E28"/>
    <mergeCell ref="A29:E29"/>
    <mergeCell ref="G21:H21"/>
    <mergeCell ref="G22:H22"/>
    <mergeCell ref="G23:H23"/>
    <mergeCell ref="G24:H24"/>
    <mergeCell ref="G20:H20"/>
    <mergeCell ref="G25:H25"/>
    <mergeCell ref="G26:H26"/>
    <mergeCell ref="G27:H27"/>
    <mergeCell ref="G28:H28"/>
    <mergeCell ref="G29:H29"/>
  </mergeCells>
  <pageMargins left="0.70866141732283472" right="0.70866141732283472" top="0.15748031496062992" bottom="0.15748031496062992" header="0.19685039370078741" footer="0.15748031496062992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16" sqref="B16"/>
    </sheetView>
  </sheetViews>
  <sheetFormatPr defaultRowHeight="23.25"/>
  <cols>
    <col min="1" max="1" width="25.42578125" style="100" customWidth="1"/>
    <col min="2" max="2" width="9.140625" style="100"/>
    <col min="3" max="3" width="13.7109375" style="100" customWidth="1"/>
    <col min="4" max="4" width="12.7109375" style="100" customWidth="1"/>
    <col min="5" max="5" width="12.140625" style="100" customWidth="1"/>
    <col min="6" max="6" width="14.5703125" style="100" customWidth="1"/>
    <col min="7" max="16384" width="9.140625" style="100"/>
  </cols>
  <sheetData>
    <row r="1" spans="1:6">
      <c r="A1" s="449" t="s">
        <v>184</v>
      </c>
      <c r="B1" s="449"/>
      <c r="C1" s="449"/>
      <c r="D1" s="449"/>
      <c r="E1" s="449"/>
      <c r="F1" s="449"/>
    </row>
    <row r="2" spans="1:6">
      <c r="A2" s="449" t="s">
        <v>214</v>
      </c>
      <c r="B2" s="449"/>
      <c r="C2" s="449"/>
      <c r="D2" s="449"/>
      <c r="E2" s="449"/>
      <c r="F2" s="449"/>
    </row>
    <row r="3" spans="1:6">
      <c r="A3" s="109" t="s">
        <v>48</v>
      </c>
      <c r="B3" s="109" t="s">
        <v>2</v>
      </c>
      <c r="C3" s="109" t="s">
        <v>57</v>
      </c>
      <c r="D3" s="109" t="s">
        <v>49</v>
      </c>
      <c r="E3" s="109" t="s">
        <v>50</v>
      </c>
      <c r="F3" s="109" t="s">
        <v>51</v>
      </c>
    </row>
    <row r="4" spans="1:6">
      <c r="A4" s="103" t="s">
        <v>52</v>
      </c>
      <c r="B4" s="104">
        <v>230102</v>
      </c>
      <c r="C4" s="105">
        <v>44537.88</v>
      </c>
      <c r="D4" s="105">
        <v>7146.98</v>
      </c>
      <c r="E4" s="105">
        <v>44537.88</v>
      </c>
      <c r="F4" s="105">
        <f t="shared" ref="F4:F9" si="0">C4+D4-E4</f>
        <v>7146.9800000000032</v>
      </c>
    </row>
    <row r="5" spans="1:6">
      <c r="A5" s="103" t="s">
        <v>53</v>
      </c>
      <c r="B5" s="104">
        <v>230108</v>
      </c>
      <c r="C5" s="105">
        <v>360833</v>
      </c>
      <c r="D5" s="105"/>
      <c r="E5" s="105"/>
      <c r="F5" s="105">
        <f t="shared" si="0"/>
        <v>360833</v>
      </c>
    </row>
    <row r="6" spans="1:6">
      <c r="A6" s="103" t="s">
        <v>54</v>
      </c>
      <c r="B6" s="104">
        <v>230105</v>
      </c>
      <c r="C6" s="105">
        <v>5486.15</v>
      </c>
      <c r="D6" s="105">
        <v>817.05</v>
      </c>
      <c r="E6" s="105"/>
      <c r="F6" s="105">
        <f t="shared" si="0"/>
        <v>6303.2</v>
      </c>
    </row>
    <row r="7" spans="1:6">
      <c r="A7" s="103" t="s">
        <v>185</v>
      </c>
      <c r="B7" s="104">
        <v>230106</v>
      </c>
      <c r="C7" s="105">
        <v>6583.38</v>
      </c>
      <c r="D7" s="105">
        <v>980.46</v>
      </c>
      <c r="E7" s="105"/>
      <c r="F7" s="105">
        <f t="shared" si="0"/>
        <v>7563.84</v>
      </c>
    </row>
    <row r="8" spans="1:6">
      <c r="A8" s="103" t="s">
        <v>55</v>
      </c>
      <c r="B8" s="104" t="s">
        <v>5</v>
      </c>
      <c r="C8" s="105">
        <v>831537.82</v>
      </c>
      <c r="D8" s="105">
        <v>2326.83</v>
      </c>
      <c r="E8" s="105"/>
      <c r="F8" s="105">
        <f t="shared" si="0"/>
        <v>833864.64999999991</v>
      </c>
    </row>
    <row r="9" spans="1:6">
      <c r="A9" s="103"/>
      <c r="B9" s="103"/>
      <c r="C9" s="105"/>
      <c r="D9" s="105"/>
      <c r="E9" s="105"/>
      <c r="F9" s="105">
        <f t="shared" si="0"/>
        <v>0</v>
      </c>
    </row>
    <row r="10" spans="1:6">
      <c r="A10" s="103"/>
      <c r="B10" s="103"/>
      <c r="C10" s="105"/>
      <c r="D10" s="103"/>
      <c r="E10" s="103"/>
      <c r="F10" s="103"/>
    </row>
    <row r="11" spans="1:6">
      <c r="A11" s="103"/>
      <c r="B11" s="103"/>
      <c r="C11" s="105"/>
      <c r="D11" s="103"/>
      <c r="E11" s="103"/>
      <c r="F11" s="103"/>
    </row>
    <row r="12" spans="1:6" ht="24" thickBot="1">
      <c r="A12" s="106" t="s">
        <v>56</v>
      </c>
      <c r="B12" s="107"/>
      <c r="C12" s="108">
        <f>SUM(C4:C11)</f>
        <v>1248978.23</v>
      </c>
      <c r="D12" s="108">
        <f>SUM(D4:D11)</f>
        <v>11271.32</v>
      </c>
      <c r="E12" s="108">
        <f>SUM(E4:E11)</f>
        <v>44537.88</v>
      </c>
      <c r="F12" s="108">
        <f>SUM(F4:F11)</f>
        <v>1215711.67</v>
      </c>
    </row>
    <row r="13" spans="1:6" ht="24" thickTop="1"/>
  </sheetData>
  <mergeCells count="2">
    <mergeCell ref="A1:F1"/>
    <mergeCell ref="A2:F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workbookViewId="0">
      <selection activeCell="B9" sqref="B9"/>
    </sheetView>
  </sheetViews>
  <sheetFormatPr defaultRowHeight="21.75"/>
  <cols>
    <col min="1" max="1" width="9.140625" style="177"/>
    <col min="2" max="2" width="32" style="177" customWidth="1"/>
    <col min="3" max="3" width="14.42578125" style="177" bestFit="1" customWidth="1"/>
    <col min="4" max="4" width="13.28515625" style="177" bestFit="1" customWidth="1"/>
    <col min="5" max="5" width="9.140625" style="177"/>
    <col min="6" max="6" width="14.42578125" style="177" bestFit="1" customWidth="1"/>
    <col min="7" max="7" width="9.140625" style="177"/>
    <col min="8" max="8" width="11" style="177" bestFit="1" customWidth="1"/>
    <col min="9" max="16384" width="9.140625" style="177"/>
  </cols>
  <sheetData>
    <row r="1" spans="1:8" ht="23.25">
      <c r="A1" s="450" t="s">
        <v>328</v>
      </c>
      <c r="B1" s="450"/>
      <c r="C1" s="450"/>
      <c r="D1" s="450"/>
      <c r="E1" s="450"/>
      <c r="F1" s="450"/>
    </row>
    <row r="2" spans="1:8" ht="23.25">
      <c r="A2" s="450" t="s">
        <v>271</v>
      </c>
      <c r="B2" s="450"/>
      <c r="C2" s="450"/>
      <c r="D2" s="450"/>
      <c r="E2" s="450"/>
      <c r="F2" s="450"/>
    </row>
    <row r="3" spans="1:8" ht="23.25">
      <c r="A3" s="450" t="s">
        <v>272</v>
      </c>
      <c r="B3" s="450"/>
      <c r="C3" s="450"/>
      <c r="D3" s="450"/>
      <c r="E3" s="450"/>
      <c r="F3" s="450"/>
    </row>
    <row r="4" spans="1:8" ht="23.25">
      <c r="A4" s="178" t="s">
        <v>273</v>
      </c>
      <c r="B4" s="178"/>
      <c r="C4" s="179"/>
      <c r="D4" s="179"/>
      <c r="E4" s="179"/>
      <c r="F4" s="180"/>
    </row>
    <row r="5" spans="1:8">
      <c r="A5" s="451" t="s">
        <v>74</v>
      </c>
      <c r="B5" s="452"/>
      <c r="C5" s="455" t="s">
        <v>72</v>
      </c>
      <c r="D5" s="455" t="s">
        <v>274</v>
      </c>
      <c r="E5" s="181" t="s">
        <v>275</v>
      </c>
      <c r="F5" s="181" t="s">
        <v>276</v>
      </c>
    </row>
    <row r="6" spans="1:8">
      <c r="A6" s="453"/>
      <c r="B6" s="454"/>
      <c r="C6" s="456"/>
      <c r="D6" s="456"/>
      <c r="E6" s="182" t="s">
        <v>277</v>
      </c>
      <c r="F6" s="182" t="s">
        <v>278</v>
      </c>
    </row>
    <row r="7" spans="1:8" s="187" customFormat="1" ht="21">
      <c r="A7" s="183" t="s">
        <v>279</v>
      </c>
      <c r="B7" s="184"/>
      <c r="C7" s="185">
        <f>C8+C12+C23+C26+C29+C33</f>
        <v>590020</v>
      </c>
      <c r="D7" s="185">
        <f>D8+D12+D23+D26+D29+D33</f>
        <v>103295.26</v>
      </c>
      <c r="E7" s="186" t="s">
        <v>5</v>
      </c>
      <c r="F7" s="185">
        <f>C7-D7</f>
        <v>486724.74</v>
      </c>
    </row>
    <row r="8" spans="1:8">
      <c r="A8" s="188" t="s">
        <v>133</v>
      </c>
      <c r="B8" s="189"/>
      <c r="C8" s="190">
        <f>SUM(C9:C11)</f>
        <v>167000</v>
      </c>
      <c r="D8" s="190">
        <f>D9+D10+D11</f>
        <v>14543.49</v>
      </c>
      <c r="E8" s="191" t="s">
        <v>5</v>
      </c>
      <c r="F8" s="192">
        <f t="shared" ref="F8:F51" si="0">C8-D8</f>
        <v>152456.51</v>
      </c>
      <c r="H8" s="193"/>
    </row>
    <row r="9" spans="1:8">
      <c r="A9" s="194"/>
      <c r="B9" s="195" t="s">
        <v>280</v>
      </c>
      <c r="C9" s="196">
        <v>42000</v>
      </c>
      <c r="D9" s="196">
        <v>0</v>
      </c>
      <c r="E9" s="197" t="s">
        <v>5</v>
      </c>
      <c r="F9" s="198">
        <f t="shared" si="0"/>
        <v>42000</v>
      </c>
    </row>
    <row r="10" spans="1:8">
      <c r="A10" s="194"/>
      <c r="B10" s="195" t="s">
        <v>281</v>
      </c>
      <c r="C10" s="196">
        <v>120000</v>
      </c>
      <c r="D10" s="196">
        <v>14543.49</v>
      </c>
      <c r="E10" s="197" t="s">
        <v>5</v>
      </c>
      <c r="F10" s="198">
        <f t="shared" si="0"/>
        <v>105456.51</v>
      </c>
    </row>
    <row r="11" spans="1:8">
      <c r="A11" s="194"/>
      <c r="B11" s="195" t="s">
        <v>282</v>
      </c>
      <c r="C11" s="196">
        <v>5000</v>
      </c>
      <c r="D11" s="196">
        <v>0</v>
      </c>
      <c r="E11" s="199" t="s">
        <v>5</v>
      </c>
      <c r="F11" s="198">
        <f t="shared" si="0"/>
        <v>5000</v>
      </c>
    </row>
    <row r="12" spans="1:8">
      <c r="A12" s="188" t="s">
        <v>132</v>
      </c>
      <c r="B12" s="195"/>
      <c r="C12" s="190">
        <f>SUM(C13:C22)</f>
        <v>12020</v>
      </c>
      <c r="D12" s="190">
        <f>SUM(D13:D21)</f>
        <v>80</v>
      </c>
      <c r="E12" s="191" t="s">
        <v>5</v>
      </c>
      <c r="F12" s="192">
        <f t="shared" si="0"/>
        <v>11940</v>
      </c>
    </row>
    <row r="13" spans="1:8">
      <c r="A13" s="194"/>
      <c r="B13" s="195" t="s">
        <v>283</v>
      </c>
      <c r="C13" s="196">
        <v>20</v>
      </c>
      <c r="D13" s="200">
        <v>0</v>
      </c>
      <c r="E13" s="197" t="s">
        <v>5</v>
      </c>
      <c r="F13" s="198">
        <f t="shared" si="0"/>
        <v>20</v>
      </c>
    </row>
    <row r="14" spans="1:8">
      <c r="A14" s="194"/>
      <c r="B14" s="195" t="s">
        <v>284</v>
      </c>
      <c r="C14" s="196">
        <v>1000</v>
      </c>
      <c r="D14" s="200">
        <v>70</v>
      </c>
      <c r="E14" s="197" t="s">
        <v>5</v>
      </c>
      <c r="F14" s="198">
        <f t="shared" si="0"/>
        <v>930</v>
      </c>
    </row>
    <row r="15" spans="1:8">
      <c r="A15" s="194"/>
      <c r="B15" s="195" t="s">
        <v>285</v>
      </c>
      <c r="C15" s="196">
        <v>0</v>
      </c>
      <c r="D15" s="200">
        <v>10</v>
      </c>
      <c r="E15" s="197"/>
      <c r="F15" s="198">
        <f t="shared" si="0"/>
        <v>-10</v>
      </c>
    </row>
    <row r="16" spans="1:8">
      <c r="A16" s="194"/>
      <c r="B16" s="195" t="s">
        <v>286</v>
      </c>
      <c r="C16" s="196">
        <v>1000</v>
      </c>
      <c r="D16" s="200">
        <v>0</v>
      </c>
      <c r="E16" s="197" t="s">
        <v>5</v>
      </c>
      <c r="F16" s="198">
        <f t="shared" si="0"/>
        <v>1000</v>
      </c>
    </row>
    <row r="17" spans="1:6">
      <c r="A17" s="194"/>
      <c r="B17" s="201" t="s">
        <v>287</v>
      </c>
      <c r="C17" s="196">
        <v>0</v>
      </c>
      <c r="D17" s="200">
        <v>0</v>
      </c>
      <c r="E17" s="197" t="s">
        <v>5</v>
      </c>
      <c r="F17" s="198">
        <f t="shared" si="0"/>
        <v>0</v>
      </c>
    </row>
    <row r="18" spans="1:6">
      <c r="A18" s="194"/>
      <c r="B18" s="201" t="s">
        <v>288</v>
      </c>
      <c r="C18" s="196">
        <v>10000</v>
      </c>
      <c r="D18" s="200">
        <v>0</v>
      </c>
      <c r="E18" s="197" t="s">
        <v>5</v>
      </c>
      <c r="F18" s="198">
        <f t="shared" si="0"/>
        <v>10000</v>
      </c>
    </row>
    <row r="19" spans="1:6">
      <c r="A19" s="194"/>
      <c r="B19" s="201" t="s">
        <v>289</v>
      </c>
      <c r="C19" s="196">
        <v>0</v>
      </c>
      <c r="D19" s="200">
        <v>0</v>
      </c>
      <c r="E19" s="197" t="s">
        <v>5</v>
      </c>
      <c r="F19" s="198">
        <f t="shared" si="0"/>
        <v>0</v>
      </c>
    </row>
    <row r="20" spans="1:6">
      <c r="A20" s="194"/>
      <c r="B20" s="201" t="s">
        <v>290</v>
      </c>
      <c r="C20" s="196">
        <v>0</v>
      </c>
      <c r="D20" s="200">
        <v>0</v>
      </c>
      <c r="E20" s="197" t="s">
        <v>5</v>
      </c>
      <c r="F20" s="198">
        <f t="shared" si="0"/>
        <v>0</v>
      </c>
    </row>
    <row r="21" spans="1:6">
      <c r="A21" s="194"/>
      <c r="B21" s="201" t="s">
        <v>291</v>
      </c>
      <c r="C21" s="196">
        <v>0</v>
      </c>
      <c r="D21" s="200">
        <v>0</v>
      </c>
      <c r="E21" s="197" t="s">
        <v>5</v>
      </c>
      <c r="F21" s="198">
        <f t="shared" si="0"/>
        <v>0</v>
      </c>
    </row>
    <row r="22" spans="1:6">
      <c r="A22" s="194"/>
      <c r="B22" s="201"/>
      <c r="C22" s="196"/>
      <c r="D22" s="200"/>
      <c r="E22" s="199"/>
      <c r="F22" s="202">
        <f t="shared" si="0"/>
        <v>0</v>
      </c>
    </row>
    <row r="23" spans="1:6">
      <c r="A23" s="203" t="s">
        <v>131</v>
      </c>
      <c r="B23" s="204"/>
      <c r="C23" s="190">
        <f>SUM(C24:C24)</f>
        <v>70000</v>
      </c>
      <c r="D23" s="190">
        <f>SUM(D24:D24)</f>
        <v>48231.77</v>
      </c>
      <c r="E23" s="191" t="s">
        <v>5</v>
      </c>
      <c r="F23" s="192">
        <f t="shared" si="0"/>
        <v>21768.230000000003</v>
      </c>
    </row>
    <row r="24" spans="1:6">
      <c r="A24" s="194"/>
      <c r="B24" s="201" t="s">
        <v>292</v>
      </c>
      <c r="C24" s="196">
        <v>70000</v>
      </c>
      <c r="D24" s="200">
        <v>48231.77</v>
      </c>
      <c r="E24" s="197" t="s">
        <v>5</v>
      </c>
      <c r="F24" s="198">
        <f t="shared" si="0"/>
        <v>21768.230000000003</v>
      </c>
    </row>
    <row r="25" spans="1:6">
      <c r="A25" s="194"/>
      <c r="B25" s="201"/>
      <c r="C25" s="196"/>
      <c r="D25" s="200"/>
      <c r="E25" s="199"/>
      <c r="F25" s="198">
        <f t="shared" si="0"/>
        <v>0</v>
      </c>
    </row>
    <row r="26" spans="1:6">
      <c r="A26" s="188" t="s">
        <v>130</v>
      </c>
      <c r="B26" s="204"/>
      <c r="C26" s="190">
        <f>SUM(C27)</f>
        <v>320000</v>
      </c>
      <c r="D26" s="205">
        <f>D27</f>
        <v>40440</v>
      </c>
      <c r="E26" s="191" t="s">
        <v>5</v>
      </c>
      <c r="F26" s="192">
        <f t="shared" si="0"/>
        <v>279560</v>
      </c>
    </row>
    <row r="27" spans="1:6">
      <c r="A27" s="194"/>
      <c r="B27" s="195" t="s">
        <v>293</v>
      </c>
      <c r="C27" s="196">
        <v>320000</v>
      </c>
      <c r="D27" s="200">
        <v>40440</v>
      </c>
      <c r="E27" s="197" t="s">
        <v>5</v>
      </c>
      <c r="F27" s="206">
        <f t="shared" si="0"/>
        <v>279560</v>
      </c>
    </row>
    <row r="28" spans="1:6">
      <c r="A28" s="194"/>
      <c r="B28" s="201"/>
      <c r="C28" s="196"/>
      <c r="D28" s="200"/>
      <c r="E28" s="199"/>
      <c r="F28" s="198"/>
    </row>
    <row r="29" spans="1:6">
      <c r="A29" s="188" t="s">
        <v>129</v>
      </c>
      <c r="B29" s="204"/>
      <c r="C29" s="190">
        <f>SUM(C30:C31)</f>
        <v>21000</v>
      </c>
      <c r="D29" s="205">
        <f>D30+D31</f>
        <v>0</v>
      </c>
      <c r="E29" s="191" t="s">
        <v>5</v>
      </c>
      <c r="F29" s="206">
        <f t="shared" si="0"/>
        <v>21000</v>
      </c>
    </row>
    <row r="30" spans="1:6">
      <c r="A30" s="194"/>
      <c r="B30" s="195" t="s">
        <v>294</v>
      </c>
      <c r="C30" s="196">
        <v>20000</v>
      </c>
      <c r="D30" s="200">
        <v>0</v>
      </c>
      <c r="E30" s="197" t="s">
        <v>5</v>
      </c>
      <c r="F30" s="206">
        <f t="shared" si="0"/>
        <v>20000</v>
      </c>
    </row>
    <row r="31" spans="1:6">
      <c r="A31" s="194"/>
      <c r="B31" s="195" t="s">
        <v>295</v>
      </c>
      <c r="C31" s="196">
        <v>1000</v>
      </c>
      <c r="D31" s="200">
        <v>0</v>
      </c>
      <c r="E31" s="197" t="s">
        <v>5</v>
      </c>
      <c r="F31" s="198">
        <f t="shared" si="0"/>
        <v>1000</v>
      </c>
    </row>
    <row r="32" spans="1:6">
      <c r="A32" s="194"/>
      <c r="B32" s="195"/>
      <c r="C32" s="196"/>
      <c r="D32" s="200"/>
      <c r="E32" s="197"/>
      <c r="F32" s="198"/>
    </row>
    <row r="33" spans="1:7">
      <c r="A33" s="188" t="s">
        <v>296</v>
      </c>
      <c r="B33" s="204"/>
      <c r="C33" s="190">
        <f>SUM(C34)</f>
        <v>0</v>
      </c>
      <c r="D33" s="205">
        <f>D34</f>
        <v>0</v>
      </c>
      <c r="E33" s="191" t="s">
        <v>5</v>
      </c>
      <c r="F33" s="206">
        <f>C33-D33</f>
        <v>0</v>
      </c>
    </row>
    <row r="34" spans="1:7">
      <c r="A34" s="194"/>
      <c r="B34" s="195" t="s">
        <v>297</v>
      </c>
      <c r="C34" s="196">
        <v>0</v>
      </c>
      <c r="D34" s="200">
        <v>0</v>
      </c>
      <c r="E34" s="197" t="s">
        <v>5</v>
      </c>
      <c r="F34" s="206">
        <f>C34-D34</f>
        <v>0</v>
      </c>
    </row>
    <row r="35" spans="1:7">
      <c r="A35" s="194"/>
      <c r="B35" s="195"/>
      <c r="C35" s="196"/>
      <c r="D35" s="200"/>
      <c r="E35" s="197"/>
      <c r="F35" s="198"/>
    </row>
    <row r="36" spans="1:7">
      <c r="A36" s="194"/>
      <c r="B36" s="195"/>
      <c r="C36" s="196"/>
      <c r="D36" s="200"/>
      <c r="E36" s="197"/>
      <c r="F36" s="198"/>
    </row>
    <row r="37" spans="1:7">
      <c r="A37" s="194"/>
      <c r="B37" s="195"/>
      <c r="C37" s="196"/>
      <c r="D37" s="200"/>
      <c r="E37" s="197"/>
      <c r="F37" s="198"/>
    </row>
    <row r="38" spans="1:7">
      <c r="A38" s="344"/>
      <c r="B38" s="345"/>
      <c r="C38" s="346"/>
      <c r="D38" s="347"/>
      <c r="E38" s="348"/>
      <c r="F38" s="214"/>
    </row>
    <row r="39" spans="1:7" s="187" customFormat="1" ht="21">
      <c r="A39" s="183" t="s">
        <v>298</v>
      </c>
      <c r="B39" s="184"/>
      <c r="C39" s="212"/>
      <c r="D39" s="212"/>
      <c r="E39" s="349"/>
      <c r="F39" s="185"/>
    </row>
    <row r="40" spans="1:7" s="187" customFormat="1">
      <c r="A40" s="210" t="s">
        <v>128</v>
      </c>
      <c r="B40" s="211"/>
      <c r="C40" s="212">
        <f>SUM(C41:C49)</f>
        <v>10937000</v>
      </c>
      <c r="D40" s="212">
        <f>SUM(D41:D49)</f>
        <v>1118038.6499999999</v>
      </c>
      <c r="E40" s="213" t="s">
        <v>5</v>
      </c>
      <c r="F40" s="192">
        <f t="shared" si="0"/>
        <v>9818961.3499999996</v>
      </c>
    </row>
    <row r="41" spans="1:7">
      <c r="A41" s="194"/>
      <c r="B41" s="195" t="s">
        <v>299</v>
      </c>
      <c r="C41" s="196">
        <v>4600000</v>
      </c>
      <c r="D41" s="196">
        <v>592574.85</v>
      </c>
      <c r="E41" s="197" t="s">
        <v>5</v>
      </c>
      <c r="F41" s="198">
        <f t="shared" si="0"/>
        <v>4007425.15</v>
      </c>
    </row>
    <row r="42" spans="1:7">
      <c r="A42" s="194"/>
      <c r="B42" s="195" t="s">
        <v>300</v>
      </c>
      <c r="C42" s="196">
        <v>2400000</v>
      </c>
      <c r="D42" s="196">
        <v>188843.21</v>
      </c>
      <c r="E42" s="197" t="s">
        <v>5</v>
      </c>
      <c r="F42" s="198">
        <f t="shared" si="0"/>
        <v>2211156.79</v>
      </c>
    </row>
    <row r="43" spans="1:7">
      <c r="A43" s="194"/>
      <c r="B43" s="195" t="s">
        <v>301</v>
      </c>
      <c r="C43" s="196">
        <v>75000</v>
      </c>
      <c r="D43" s="196">
        <v>0</v>
      </c>
      <c r="E43" s="197" t="s">
        <v>5</v>
      </c>
      <c r="F43" s="198">
        <f t="shared" si="0"/>
        <v>75000</v>
      </c>
    </row>
    <row r="44" spans="1:7">
      <c r="A44" s="194"/>
      <c r="B44" s="195" t="s">
        <v>302</v>
      </c>
      <c r="C44" s="196">
        <v>1200000</v>
      </c>
      <c r="D44" s="196">
        <v>92757.71</v>
      </c>
      <c r="E44" s="197" t="s">
        <v>5</v>
      </c>
      <c r="F44" s="198">
        <f t="shared" si="0"/>
        <v>1107242.29</v>
      </c>
    </row>
    <row r="45" spans="1:7">
      <c r="A45" s="194" t="s">
        <v>303</v>
      </c>
      <c r="B45" s="195" t="s">
        <v>304</v>
      </c>
      <c r="C45" s="196">
        <v>2300000</v>
      </c>
      <c r="D45" s="196">
        <v>239048.88</v>
      </c>
      <c r="E45" s="197" t="s">
        <v>5</v>
      </c>
      <c r="F45" s="198">
        <f t="shared" si="0"/>
        <v>2060951.12</v>
      </c>
    </row>
    <row r="46" spans="1:7">
      <c r="A46" s="194"/>
      <c r="B46" s="195" t="s">
        <v>305</v>
      </c>
      <c r="C46" s="196">
        <v>80000</v>
      </c>
      <c r="D46" s="196">
        <v>0</v>
      </c>
      <c r="E46" s="197" t="s">
        <v>5</v>
      </c>
      <c r="F46" s="198">
        <f t="shared" si="0"/>
        <v>80000</v>
      </c>
    </row>
    <row r="47" spans="1:7">
      <c r="A47" s="194"/>
      <c r="B47" s="195" t="s">
        <v>306</v>
      </c>
      <c r="C47" s="196">
        <v>100000</v>
      </c>
      <c r="D47" s="196">
        <v>0</v>
      </c>
      <c r="E47" s="197" t="s">
        <v>5</v>
      </c>
      <c r="F47" s="198">
        <f t="shared" si="0"/>
        <v>100000</v>
      </c>
    </row>
    <row r="48" spans="1:7">
      <c r="A48" s="194"/>
      <c r="B48" s="195" t="s">
        <v>307</v>
      </c>
      <c r="C48" s="196">
        <v>180000</v>
      </c>
      <c r="D48" s="196">
        <v>3794</v>
      </c>
      <c r="E48" s="197" t="s">
        <v>5</v>
      </c>
      <c r="F48" s="198">
        <f t="shared" si="0"/>
        <v>176206</v>
      </c>
      <c r="G48" s="193"/>
    </row>
    <row r="49" spans="1:7">
      <c r="A49" s="194"/>
      <c r="B49" s="195" t="s">
        <v>410</v>
      </c>
      <c r="C49" s="196">
        <v>2000</v>
      </c>
      <c r="D49" s="196">
        <v>1020</v>
      </c>
      <c r="E49" s="197" t="s">
        <v>5</v>
      </c>
      <c r="F49" s="214">
        <f t="shared" si="0"/>
        <v>980</v>
      </c>
      <c r="G49" s="193"/>
    </row>
    <row r="50" spans="1:7" s="187" customFormat="1">
      <c r="A50" s="208" t="s">
        <v>308</v>
      </c>
      <c r="B50" s="209"/>
      <c r="C50" s="215">
        <f>SUM(C51:C62)</f>
        <v>10700000</v>
      </c>
      <c r="D50" s="215">
        <f>SUM(D51)</f>
        <v>0</v>
      </c>
      <c r="E50" s="213" t="s">
        <v>5</v>
      </c>
      <c r="F50" s="198">
        <f t="shared" si="0"/>
        <v>10700000</v>
      </c>
    </row>
    <row r="51" spans="1:7">
      <c r="A51" s="194"/>
      <c r="B51" s="195" t="s">
        <v>309</v>
      </c>
      <c r="C51" s="200">
        <v>10700000</v>
      </c>
      <c r="D51" s="207">
        <v>0</v>
      </c>
      <c r="E51" s="199" t="s">
        <v>5</v>
      </c>
      <c r="F51" s="206">
        <f t="shared" si="0"/>
        <v>10700000</v>
      </c>
    </row>
    <row r="52" spans="1:7">
      <c r="A52" s="194"/>
      <c r="B52" s="195"/>
      <c r="C52" s="200"/>
      <c r="D52" s="207"/>
      <c r="E52" s="199"/>
      <c r="F52" s="196"/>
    </row>
    <row r="53" spans="1:7">
      <c r="A53" s="208" t="s">
        <v>310</v>
      </c>
      <c r="B53" s="209"/>
      <c r="C53" s="215"/>
      <c r="D53" s="215">
        <f>SUM(D54:D62)</f>
        <v>0</v>
      </c>
      <c r="E53" s="213" t="s">
        <v>5</v>
      </c>
      <c r="F53" s="212">
        <v>0</v>
      </c>
    </row>
    <row r="54" spans="1:7">
      <c r="A54" s="208"/>
      <c r="B54" s="195" t="s">
        <v>311</v>
      </c>
      <c r="C54" s="196"/>
      <c r="D54" s="196">
        <v>0</v>
      </c>
      <c r="E54" s="199" t="s">
        <v>5</v>
      </c>
      <c r="F54" s="196">
        <f t="shared" ref="F54:F62" si="1">D54</f>
        <v>0</v>
      </c>
    </row>
    <row r="55" spans="1:7">
      <c r="A55" s="194"/>
      <c r="B55" s="195" t="s">
        <v>312</v>
      </c>
      <c r="C55" s="196"/>
      <c r="D55" s="196">
        <v>0</v>
      </c>
      <c r="E55" s="199" t="s">
        <v>5</v>
      </c>
      <c r="F55" s="196">
        <f t="shared" si="1"/>
        <v>0</v>
      </c>
    </row>
    <row r="56" spans="1:7">
      <c r="A56" s="194"/>
      <c r="B56" s="195" t="s">
        <v>313</v>
      </c>
      <c r="C56" s="196"/>
      <c r="D56" s="196">
        <v>0</v>
      </c>
      <c r="E56" s="199" t="s">
        <v>5</v>
      </c>
      <c r="F56" s="196">
        <f t="shared" si="1"/>
        <v>0</v>
      </c>
    </row>
    <row r="57" spans="1:7">
      <c r="A57" s="194"/>
      <c r="B57" s="195" t="s">
        <v>314</v>
      </c>
      <c r="C57" s="196"/>
      <c r="D57" s="196">
        <v>0</v>
      </c>
      <c r="E57" s="199" t="s">
        <v>5</v>
      </c>
      <c r="F57" s="196">
        <f t="shared" si="1"/>
        <v>0</v>
      </c>
    </row>
    <row r="58" spans="1:7">
      <c r="A58" s="194"/>
      <c r="B58" s="195" t="s">
        <v>315</v>
      </c>
      <c r="C58" s="196"/>
      <c r="D58" s="196">
        <v>0</v>
      </c>
      <c r="E58" s="199" t="s">
        <v>5</v>
      </c>
      <c r="F58" s="196">
        <f t="shared" si="1"/>
        <v>0</v>
      </c>
    </row>
    <row r="59" spans="1:7">
      <c r="A59" s="194"/>
      <c r="B59" s="195" t="s">
        <v>316</v>
      </c>
      <c r="C59" s="196"/>
      <c r="D59" s="196">
        <v>0</v>
      </c>
      <c r="E59" s="199" t="s">
        <v>5</v>
      </c>
      <c r="F59" s="196">
        <f t="shared" si="1"/>
        <v>0</v>
      </c>
    </row>
    <row r="60" spans="1:7">
      <c r="A60" s="194"/>
      <c r="B60" s="195" t="s">
        <v>317</v>
      </c>
      <c r="C60" s="196"/>
      <c r="D60" s="196">
        <v>0</v>
      </c>
      <c r="E60" s="199" t="s">
        <v>5</v>
      </c>
      <c r="F60" s="196">
        <f t="shared" si="1"/>
        <v>0</v>
      </c>
    </row>
    <row r="61" spans="1:7">
      <c r="A61" s="194"/>
      <c r="B61" s="195" t="s">
        <v>318</v>
      </c>
      <c r="C61" s="196"/>
      <c r="D61" s="196">
        <v>0</v>
      </c>
      <c r="E61" s="199" t="s">
        <v>5</v>
      </c>
      <c r="F61" s="196">
        <f t="shared" si="1"/>
        <v>0</v>
      </c>
    </row>
    <row r="62" spans="1:7">
      <c r="A62" s="194"/>
      <c r="B62" s="195" t="s">
        <v>319</v>
      </c>
      <c r="C62" s="196"/>
      <c r="D62" s="196">
        <v>0</v>
      </c>
      <c r="E62" s="199" t="s">
        <v>5</v>
      </c>
      <c r="F62" s="196">
        <f t="shared" si="1"/>
        <v>0</v>
      </c>
    </row>
    <row r="63" spans="1:7" s="187" customFormat="1" ht="21">
      <c r="A63" s="216" t="s">
        <v>320</v>
      </c>
      <c r="B63" s="217"/>
      <c r="C63" s="215">
        <f>+C7+C40+C50</f>
        <v>22227020</v>
      </c>
      <c r="D63" s="215">
        <f>D7+D40+D50</f>
        <v>1221333.9099999999</v>
      </c>
      <c r="E63" s="213" t="s">
        <v>5</v>
      </c>
      <c r="F63" s="212">
        <f>+C63-D63</f>
        <v>21005686.09</v>
      </c>
      <c r="G63" s="218"/>
    </row>
    <row r="64" spans="1:7" s="187" customFormat="1" ht="21">
      <c r="A64" s="219"/>
      <c r="B64" s="220"/>
      <c r="C64" s="221"/>
      <c r="D64" s="221"/>
      <c r="E64" s="222"/>
      <c r="F64" s="223"/>
      <c r="G64" s="218"/>
    </row>
    <row r="65" spans="1:10">
      <c r="A65" s="224"/>
      <c r="B65" s="224"/>
      <c r="C65" s="224"/>
      <c r="D65" s="224"/>
      <c r="E65" s="224"/>
      <c r="F65" s="224"/>
    </row>
    <row r="66" spans="1:10">
      <c r="A66" s="225"/>
      <c r="B66" s="225"/>
      <c r="C66" s="225"/>
      <c r="D66" s="225"/>
      <c r="E66" s="225"/>
      <c r="F66" s="224"/>
    </row>
    <row r="67" spans="1:10">
      <c r="A67" s="225"/>
      <c r="B67" s="225"/>
      <c r="C67" s="225"/>
      <c r="D67" s="225"/>
      <c r="E67" s="225"/>
      <c r="F67" s="224"/>
    </row>
    <row r="68" spans="1:10">
      <c r="D68" s="226"/>
      <c r="F68" s="193"/>
      <c r="H68" s="193"/>
    </row>
    <row r="69" spans="1:10">
      <c r="D69" s="226"/>
      <c r="F69" s="193"/>
    </row>
    <row r="70" spans="1:10">
      <c r="D70" s="226"/>
    </row>
    <row r="71" spans="1:10">
      <c r="D71" s="226"/>
    </row>
    <row r="72" spans="1:10">
      <c r="D72" s="226"/>
    </row>
    <row r="75" spans="1:10">
      <c r="J75" s="177">
        <f>4020907.23-4023137.23</f>
        <v>-2230</v>
      </c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0" workbookViewId="0">
      <selection activeCell="B6" sqref="B6:B7"/>
    </sheetView>
  </sheetViews>
  <sheetFormatPr defaultRowHeight="12.75"/>
  <cols>
    <col min="2" max="2" width="43.42578125" customWidth="1"/>
    <col min="3" max="4" width="11" bestFit="1" customWidth="1"/>
    <col min="5" max="5" width="12.7109375" customWidth="1"/>
  </cols>
  <sheetData>
    <row r="1" spans="1:8" ht="23.25">
      <c r="A1" s="450" t="s">
        <v>328</v>
      </c>
      <c r="B1" s="450"/>
      <c r="C1" s="450"/>
      <c r="D1" s="450"/>
      <c r="E1" s="450"/>
    </row>
    <row r="2" spans="1:8" ht="23.25">
      <c r="A2" s="450" t="s">
        <v>322</v>
      </c>
      <c r="B2" s="450"/>
      <c r="C2" s="450"/>
      <c r="D2" s="450"/>
      <c r="E2" s="450"/>
    </row>
    <row r="3" spans="1:8" ht="23.25">
      <c r="A3" s="450" t="s">
        <v>323</v>
      </c>
      <c r="B3" s="450"/>
      <c r="C3" s="450"/>
      <c r="D3" s="450"/>
      <c r="E3" s="450"/>
    </row>
    <row r="4" spans="1:8" ht="23.25">
      <c r="A4" s="227" t="s">
        <v>411</v>
      </c>
      <c r="B4" s="228"/>
      <c r="C4" s="228"/>
      <c r="D4" s="228"/>
      <c r="E4" s="228"/>
    </row>
    <row r="5" spans="1:8" ht="23.25">
      <c r="A5" s="227"/>
      <c r="B5" s="228"/>
      <c r="C5" s="228"/>
      <c r="D5" s="228"/>
      <c r="E5" s="228"/>
    </row>
    <row r="6" spans="1:8" ht="28.5" customHeight="1">
      <c r="A6" s="459" t="s">
        <v>324</v>
      </c>
      <c r="B6" s="459" t="s">
        <v>70</v>
      </c>
      <c r="C6" s="459" t="s">
        <v>325</v>
      </c>
      <c r="D6" s="459" t="s">
        <v>326</v>
      </c>
      <c r="E6" s="459" t="s">
        <v>327</v>
      </c>
    </row>
    <row r="7" spans="1:8" ht="38.25" customHeight="1">
      <c r="A7" s="460"/>
      <c r="B7" s="460"/>
      <c r="C7" s="460"/>
      <c r="D7" s="460"/>
      <c r="E7" s="460"/>
    </row>
    <row r="8" spans="1:8" ht="21.75">
      <c r="A8" s="229"/>
      <c r="B8" s="230"/>
      <c r="C8" s="231"/>
      <c r="D8" s="231"/>
      <c r="E8" s="232"/>
    </row>
    <row r="9" spans="1:8" ht="21.75">
      <c r="A9" s="232">
        <v>1</v>
      </c>
      <c r="B9" s="233" t="s">
        <v>407</v>
      </c>
      <c r="C9" s="234">
        <v>490000</v>
      </c>
      <c r="D9" s="234">
        <v>456400</v>
      </c>
      <c r="E9" s="234">
        <f>+C9-D9</f>
        <v>33600</v>
      </c>
    </row>
    <row r="10" spans="1:8" ht="21.75">
      <c r="A10" s="235">
        <v>2</v>
      </c>
      <c r="B10" s="233" t="s">
        <v>408</v>
      </c>
      <c r="C10" s="234">
        <v>106500</v>
      </c>
      <c r="D10" s="234">
        <v>106500</v>
      </c>
      <c r="E10" s="234">
        <f t="shared" ref="E10:E11" si="0">+C10-D10</f>
        <v>0</v>
      </c>
    </row>
    <row r="11" spans="1:8" ht="21.75">
      <c r="A11" s="235">
        <v>3</v>
      </c>
      <c r="B11" s="233" t="s">
        <v>409</v>
      </c>
      <c r="C11" s="234">
        <v>184000</v>
      </c>
      <c r="D11" s="234">
        <v>184000</v>
      </c>
      <c r="E11" s="234">
        <f t="shared" si="0"/>
        <v>0</v>
      </c>
    </row>
    <row r="12" spans="1:8" ht="21.75">
      <c r="A12" s="235"/>
      <c r="B12" s="233"/>
      <c r="C12" s="234"/>
      <c r="D12" s="234"/>
      <c r="E12" s="234"/>
    </row>
    <row r="13" spans="1:8" ht="21.75">
      <c r="A13" s="235"/>
      <c r="B13" s="233"/>
      <c r="C13" s="234"/>
      <c r="D13" s="234"/>
      <c r="E13" s="234"/>
    </row>
    <row r="14" spans="1:8" ht="21.75">
      <c r="A14" s="235"/>
      <c r="B14" s="233"/>
      <c r="C14" s="234"/>
      <c r="D14" s="234"/>
      <c r="E14" s="234"/>
      <c r="H14" s="115"/>
    </row>
    <row r="15" spans="1:8" ht="21.75">
      <c r="A15" s="235"/>
      <c r="B15" s="233"/>
      <c r="C15" s="234"/>
      <c r="D15" s="234"/>
      <c r="E15" s="234"/>
    </row>
    <row r="16" spans="1:8" ht="21.75">
      <c r="A16" s="235"/>
      <c r="B16" s="233"/>
      <c r="C16" s="234"/>
      <c r="D16" s="234"/>
      <c r="E16" s="234"/>
    </row>
    <row r="17" spans="1:8" ht="21.75">
      <c r="A17" s="235"/>
      <c r="B17" s="233"/>
      <c r="C17" s="234"/>
      <c r="D17" s="234"/>
      <c r="E17" s="234"/>
    </row>
    <row r="18" spans="1:8" ht="21.75">
      <c r="A18" s="235"/>
      <c r="B18" s="233"/>
      <c r="C18" s="234"/>
      <c r="D18" s="234"/>
      <c r="E18" s="234"/>
    </row>
    <row r="19" spans="1:8" ht="21.75">
      <c r="A19" s="235"/>
      <c r="B19" s="233"/>
      <c r="C19" s="234"/>
      <c r="D19" s="234"/>
      <c r="E19" s="234"/>
    </row>
    <row r="20" spans="1:8" ht="21.75">
      <c r="A20" s="235"/>
      <c r="B20" s="233"/>
      <c r="C20" s="234"/>
      <c r="D20" s="234"/>
      <c r="E20" s="234"/>
    </row>
    <row r="21" spans="1:8" ht="21.75">
      <c r="A21" s="235"/>
      <c r="B21" s="233"/>
      <c r="C21" s="234"/>
      <c r="D21" s="234"/>
      <c r="E21" s="234"/>
    </row>
    <row r="22" spans="1:8" ht="21.75">
      <c r="A22" s="235"/>
      <c r="B22" s="233"/>
      <c r="C22" s="234"/>
      <c r="D22" s="234"/>
      <c r="E22" s="234"/>
    </row>
    <row r="23" spans="1:8" ht="21.75">
      <c r="A23" s="235"/>
      <c r="B23" s="230"/>
      <c r="C23" s="234"/>
      <c r="D23" s="234"/>
      <c r="E23" s="234"/>
    </row>
    <row r="24" spans="1:8" ht="21.75">
      <c r="A24" s="235"/>
      <c r="B24" s="233"/>
      <c r="C24" s="234"/>
      <c r="D24" s="234"/>
      <c r="E24" s="234"/>
    </row>
    <row r="25" spans="1:8" ht="21.75">
      <c r="A25" s="235"/>
      <c r="B25" s="233"/>
      <c r="C25" s="234"/>
      <c r="D25" s="234"/>
      <c r="E25" s="234"/>
    </row>
    <row r="26" spans="1:8" ht="21.75">
      <c r="A26" s="235"/>
      <c r="B26" s="233"/>
      <c r="C26" s="234"/>
      <c r="D26" s="234"/>
      <c r="E26" s="234"/>
    </row>
    <row r="27" spans="1:8" ht="21.75">
      <c r="A27" s="235"/>
      <c r="B27" s="236"/>
      <c r="C27" s="234"/>
      <c r="D27" s="234"/>
      <c r="E27" s="234"/>
    </row>
    <row r="28" spans="1:8" ht="21.75">
      <c r="A28" s="235"/>
      <c r="B28" s="233"/>
      <c r="C28" s="234"/>
      <c r="D28" s="234"/>
      <c r="E28" s="234"/>
    </row>
    <row r="29" spans="1:8" ht="21.75">
      <c r="A29" s="235"/>
      <c r="B29" s="233"/>
      <c r="C29" s="234"/>
      <c r="D29" s="234"/>
      <c r="E29" s="234"/>
    </row>
    <row r="30" spans="1:8" ht="22.5" thickBot="1">
      <c r="A30" s="457" t="s">
        <v>56</v>
      </c>
      <c r="B30" s="458"/>
      <c r="C30" s="237">
        <f>SUM(C9:C25)</f>
        <v>780500</v>
      </c>
      <c r="D30" s="237">
        <f>SUM(D9:D29)</f>
        <v>746900</v>
      </c>
      <c r="E30" s="237">
        <f>SUM(E9:E29)</f>
        <v>33600</v>
      </c>
      <c r="G30" s="238"/>
      <c r="H30" s="238"/>
    </row>
    <row r="31" spans="1:8" ht="13.5" thickTop="1"/>
    <row r="33" spans="1:5" ht="21.75">
      <c r="A33" s="224"/>
      <c r="B33" s="224"/>
      <c r="C33" s="224"/>
      <c r="D33" s="224"/>
      <c r="E33" s="224"/>
    </row>
    <row r="34" spans="1:5" ht="21.75">
      <c r="A34" s="225"/>
      <c r="B34" s="225"/>
      <c r="C34" s="225"/>
      <c r="D34" s="225"/>
      <c r="E34" s="225"/>
    </row>
    <row r="35" spans="1:5" ht="21.75">
      <c r="A35" s="225"/>
      <c r="B35" s="225"/>
      <c r="C35" s="225"/>
      <c r="D35" s="225"/>
      <c r="E35" s="225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13" workbookViewId="0">
      <selection activeCell="F18" sqref="F18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70" t="s">
        <v>24</v>
      </c>
      <c r="B1" s="471"/>
      <c r="C1" s="471"/>
      <c r="D1" s="471"/>
      <c r="E1" s="471"/>
      <c r="F1" s="471"/>
      <c r="G1" s="472"/>
      <c r="H1" s="470" t="s">
        <v>25</v>
      </c>
      <c r="I1" s="471"/>
      <c r="J1" s="472"/>
      <c r="K1" s="1"/>
    </row>
    <row r="2" spans="1:12" ht="21.75" customHeight="1">
      <c r="A2" s="464" t="s">
        <v>26</v>
      </c>
      <c r="B2" s="465"/>
      <c r="C2" s="465"/>
      <c r="D2" s="465"/>
      <c r="E2" s="465"/>
      <c r="F2" s="465"/>
      <c r="G2" s="466"/>
      <c r="H2" s="467" t="s">
        <v>174</v>
      </c>
      <c r="I2" s="468"/>
      <c r="J2" s="469"/>
    </row>
    <row r="3" spans="1:12" ht="12.75" customHeight="1">
      <c r="A3" s="3"/>
      <c r="B3" s="4"/>
      <c r="C3" s="5"/>
      <c r="D3" s="6"/>
      <c r="E3" s="5"/>
      <c r="F3" s="5"/>
      <c r="G3" s="7"/>
      <c r="H3" s="461" t="s">
        <v>28</v>
      </c>
      <c r="I3" s="462"/>
      <c r="J3" s="463"/>
    </row>
    <row r="4" spans="1:12" ht="18.75" customHeight="1">
      <c r="A4" s="8"/>
      <c r="B4" s="9" t="s">
        <v>206</v>
      </c>
      <c r="C4" s="9"/>
      <c r="D4" s="9"/>
      <c r="E4" s="9"/>
      <c r="F4" s="9"/>
      <c r="G4" s="10"/>
      <c r="H4" s="11"/>
      <c r="I4" s="12">
        <v>7642303.6100000003</v>
      </c>
      <c r="J4" s="13"/>
    </row>
    <row r="5" spans="1:12" ht="17.25" customHeight="1">
      <c r="A5" s="8"/>
      <c r="B5" s="14" t="s">
        <v>168</v>
      </c>
      <c r="C5" s="9"/>
      <c r="D5" s="9"/>
      <c r="E5" s="9"/>
      <c r="F5" s="9"/>
      <c r="G5" s="10"/>
      <c r="H5" s="8"/>
      <c r="I5" s="9"/>
      <c r="J5" s="10"/>
      <c r="L5" s="27">
        <f>I4+I7</f>
        <v>7642303.6100000003</v>
      </c>
    </row>
    <row r="6" spans="1:12" ht="16.5" customHeight="1">
      <c r="A6" s="8"/>
      <c r="B6" s="15" t="s">
        <v>30</v>
      </c>
      <c r="C6" s="16"/>
      <c r="D6" s="15" t="s">
        <v>31</v>
      </c>
      <c r="E6" s="16"/>
      <c r="F6" s="17" t="s">
        <v>32</v>
      </c>
      <c r="G6" s="10"/>
      <c r="H6" s="8"/>
      <c r="I6" s="9"/>
      <c r="J6" s="10"/>
    </row>
    <row r="7" spans="1:12" ht="16.5" customHeight="1">
      <c r="A7" s="8"/>
      <c r="B7" s="98"/>
      <c r="C7" s="16"/>
      <c r="D7" s="15"/>
      <c r="E7" s="16"/>
      <c r="F7" s="99"/>
      <c r="G7" s="10"/>
      <c r="H7" s="8"/>
      <c r="I7" s="90">
        <f>SUM(F7:F8)</f>
        <v>0</v>
      </c>
      <c r="J7" s="10"/>
    </row>
    <row r="8" spans="1:12" ht="16.5" customHeight="1">
      <c r="A8" s="8"/>
      <c r="B8" s="98"/>
      <c r="C8" s="16"/>
      <c r="D8" s="15"/>
      <c r="E8" s="16"/>
      <c r="F8" s="99"/>
      <c r="G8" s="10"/>
      <c r="H8" s="8"/>
      <c r="I8" s="9"/>
      <c r="J8" s="10"/>
    </row>
    <row r="9" spans="1:12" ht="24" customHeight="1">
      <c r="A9" s="8"/>
      <c r="B9" s="14" t="s">
        <v>36</v>
      </c>
      <c r="C9" s="9"/>
      <c r="D9" s="9"/>
      <c r="E9" s="9"/>
      <c r="F9" s="9"/>
      <c r="G9" s="10"/>
      <c r="H9" s="8"/>
      <c r="I9" s="9"/>
      <c r="J9" s="10"/>
      <c r="L9" s="91">
        <f>L5-I33</f>
        <v>201646.63999999966</v>
      </c>
    </row>
    <row r="10" spans="1:12" ht="18.95" customHeight="1">
      <c r="A10" s="8"/>
      <c r="B10" s="112"/>
      <c r="C10" s="9"/>
      <c r="D10" s="112" t="s">
        <v>38</v>
      </c>
      <c r="E10" s="9"/>
      <c r="F10" s="19" t="s">
        <v>32</v>
      </c>
      <c r="G10" s="10"/>
      <c r="H10" s="8"/>
      <c r="I10" s="9"/>
      <c r="J10" s="10"/>
    </row>
    <row r="11" spans="1:12" ht="18.95" customHeight="1">
      <c r="A11" s="8"/>
      <c r="B11" s="20" t="s">
        <v>207</v>
      </c>
      <c r="C11" s="125" t="s">
        <v>188</v>
      </c>
      <c r="D11" s="112">
        <v>2815816</v>
      </c>
      <c r="E11" s="9"/>
      <c r="F11" s="113">
        <v>4613.3999999999996</v>
      </c>
      <c r="G11" s="10"/>
      <c r="H11" s="8"/>
      <c r="I11" s="9"/>
      <c r="J11" s="10"/>
    </row>
    <row r="12" spans="1:12" ht="18.95" customHeight="1">
      <c r="A12" s="8"/>
      <c r="B12" s="20" t="s">
        <v>208</v>
      </c>
      <c r="C12" s="112" t="s">
        <v>188</v>
      </c>
      <c r="D12" s="110">
        <v>2815822</v>
      </c>
      <c r="E12" s="9"/>
      <c r="F12" s="111">
        <v>14350.55</v>
      </c>
      <c r="G12" s="10"/>
      <c r="H12" s="8"/>
      <c r="I12" s="9"/>
      <c r="J12" s="10"/>
    </row>
    <row r="13" spans="1:12" ht="18.95" customHeight="1">
      <c r="A13" s="8"/>
      <c r="B13" s="20" t="s">
        <v>209</v>
      </c>
      <c r="C13" s="112" t="s">
        <v>188</v>
      </c>
      <c r="D13" s="110">
        <v>2815828</v>
      </c>
      <c r="E13" s="9"/>
      <c r="F13" s="111">
        <v>182280.37</v>
      </c>
      <c r="G13" s="10"/>
      <c r="H13" s="8"/>
      <c r="I13" s="60"/>
      <c r="J13" s="10"/>
    </row>
    <row r="14" spans="1:12" ht="18.95" customHeight="1">
      <c r="A14" s="8"/>
      <c r="B14" s="20" t="s">
        <v>210</v>
      </c>
      <c r="C14" s="112" t="s">
        <v>188</v>
      </c>
      <c r="D14" s="112">
        <v>2815830</v>
      </c>
      <c r="E14" s="9"/>
      <c r="F14" s="21">
        <v>402.32</v>
      </c>
      <c r="G14" s="10"/>
      <c r="H14" s="8"/>
      <c r="I14" s="126">
        <f>SUM(F11:F14)</f>
        <v>201646.64</v>
      </c>
      <c r="J14" s="10"/>
    </row>
    <row r="15" spans="1:12" ht="18.95" customHeight="1">
      <c r="A15" s="8"/>
      <c r="B15" s="20"/>
      <c r="C15" s="112"/>
      <c r="D15" s="112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112"/>
      <c r="D16" s="112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112"/>
      <c r="D17" s="112"/>
      <c r="E17" s="9"/>
      <c r="F17" s="21"/>
      <c r="G17" s="10"/>
      <c r="H17" s="8"/>
      <c r="J17" s="10"/>
      <c r="L17" s="27">
        <f>I4-I33</f>
        <v>201646.63999999966</v>
      </c>
    </row>
    <row r="18" spans="1:12" ht="18.95" customHeight="1">
      <c r="A18" s="8"/>
      <c r="B18" s="20"/>
      <c r="C18" s="112"/>
      <c r="D18" s="112"/>
      <c r="E18" s="9"/>
      <c r="F18" s="21"/>
      <c r="G18" s="10"/>
      <c r="H18" s="8"/>
      <c r="I18" s="60"/>
      <c r="J18" s="10"/>
      <c r="L18" s="27"/>
    </row>
    <row r="19" spans="1:12" ht="18.95" customHeight="1">
      <c r="A19" s="8"/>
      <c r="B19" s="20"/>
      <c r="C19" s="112"/>
      <c r="D19" s="112"/>
      <c r="E19" s="9"/>
      <c r="F19" s="21"/>
      <c r="G19" s="10"/>
      <c r="H19" s="8"/>
      <c r="I19" s="60"/>
      <c r="J19" s="10"/>
      <c r="L19" s="27"/>
    </row>
    <row r="20" spans="1:12" ht="18.95" customHeight="1">
      <c r="A20" s="8"/>
      <c r="B20" s="20"/>
      <c r="C20" s="112"/>
      <c r="D20" s="112"/>
      <c r="E20" s="9"/>
      <c r="F20" s="21"/>
      <c r="G20" s="10"/>
      <c r="H20" s="8"/>
      <c r="I20" s="60"/>
      <c r="J20" s="10"/>
      <c r="L20" s="27">
        <f>SUM(F19:F22)</f>
        <v>0</v>
      </c>
    </row>
    <row r="21" spans="1:12" ht="18.95" customHeight="1">
      <c r="A21" s="8"/>
      <c r="B21" s="20"/>
      <c r="C21" s="112"/>
      <c r="D21" s="112"/>
      <c r="F21" s="26"/>
      <c r="G21" s="10"/>
      <c r="H21" s="8"/>
      <c r="I21" s="60"/>
      <c r="J21" s="10"/>
      <c r="L21" s="27"/>
    </row>
    <row r="22" spans="1:12" ht="18.95" customHeight="1">
      <c r="A22" s="8"/>
      <c r="B22" s="20"/>
      <c r="C22" s="112"/>
      <c r="D22" s="110"/>
      <c r="E22" s="9"/>
      <c r="F22" s="114"/>
      <c r="G22" s="10"/>
      <c r="H22" s="8"/>
      <c r="I22" s="9"/>
      <c r="J22" s="10"/>
    </row>
    <row r="23" spans="1:12" ht="18.95" customHeight="1">
      <c r="A23" s="8"/>
      <c r="B23" s="20"/>
      <c r="C23" s="112"/>
      <c r="D23" s="110"/>
      <c r="E23" s="9"/>
      <c r="F23" s="111"/>
      <c r="G23" s="10"/>
      <c r="H23" s="8"/>
      <c r="J23" s="10"/>
    </row>
    <row r="24" spans="1:12" ht="18.95" customHeight="1">
      <c r="A24" s="8"/>
      <c r="B24" s="20"/>
      <c r="C24" s="112"/>
      <c r="D24" s="110"/>
      <c r="E24" s="9"/>
      <c r="F24" s="111"/>
      <c r="G24" s="10"/>
      <c r="H24" s="8"/>
      <c r="J24" s="10"/>
    </row>
    <row r="25" spans="1:12" ht="18.95" customHeight="1">
      <c r="A25" s="8"/>
      <c r="B25" s="20"/>
      <c r="C25" s="112"/>
      <c r="D25" s="110"/>
      <c r="E25" s="9"/>
      <c r="F25" s="111"/>
      <c r="G25" s="10"/>
      <c r="H25" s="8"/>
      <c r="I25" s="9"/>
      <c r="J25" s="10"/>
    </row>
    <row r="26" spans="1:12" ht="18.95" customHeight="1">
      <c r="A26" s="8"/>
      <c r="B26" s="14" t="s">
        <v>39</v>
      </c>
      <c r="C26" s="112"/>
      <c r="D26" s="110"/>
      <c r="E26" s="9"/>
      <c r="F26" s="111"/>
      <c r="G26" s="10"/>
      <c r="H26" s="8"/>
      <c r="I26" s="9"/>
      <c r="J26" s="10"/>
    </row>
    <row r="27" spans="1:12" ht="18.95" customHeight="1">
      <c r="A27" s="8"/>
      <c r="B27" s="14" t="s">
        <v>40</v>
      </c>
      <c r="C27" s="112"/>
      <c r="D27" s="110"/>
      <c r="E27" s="9"/>
      <c r="F27" s="111"/>
      <c r="G27" s="10"/>
      <c r="H27" s="8"/>
      <c r="I27" s="9"/>
      <c r="J27" s="10"/>
    </row>
    <row r="28" spans="1:12" ht="18.95" customHeight="1">
      <c r="A28" s="8"/>
      <c r="B28" s="125" t="s">
        <v>37</v>
      </c>
      <c r="C28" s="112"/>
      <c r="D28" s="110"/>
      <c r="E28" s="9"/>
      <c r="F28" s="111"/>
      <c r="G28" s="22">
        <f>SUM(F13)</f>
        <v>182280.37</v>
      </c>
      <c r="H28" s="8"/>
      <c r="I28" s="23"/>
      <c r="J28" s="10"/>
      <c r="K28" s="24"/>
    </row>
    <row r="29" spans="1:12">
      <c r="A29" s="8"/>
      <c r="B29" s="14" t="s">
        <v>177</v>
      </c>
      <c r="C29" s="112"/>
      <c r="D29" s="110"/>
      <c r="E29" s="9"/>
      <c r="F29" s="111"/>
      <c r="G29" s="10"/>
      <c r="H29" s="8"/>
      <c r="I29" s="9"/>
      <c r="J29" s="10"/>
    </row>
    <row r="30" spans="1:12">
      <c r="A30" s="8"/>
      <c r="B30" s="20"/>
      <c r="C30" s="112"/>
      <c r="D30" s="110"/>
      <c r="E30" s="9"/>
      <c r="F30" s="111"/>
      <c r="G30" s="10"/>
      <c r="H30" s="8"/>
      <c r="I30" s="9"/>
      <c r="J30" s="10"/>
    </row>
    <row r="31" spans="1:12" ht="21" customHeight="1">
      <c r="A31" s="8"/>
      <c r="B31" s="20"/>
      <c r="C31" s="112"/>
      <c r="D31" s="110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2"/>
      <c r="D32" s="15"/>
      <c r="E32" s="16"/>
      <c r="F32" s="99"/>
      <c r="G32" s="10"/>
      <c r="H32" s="8"/>
      <c r="J32" s="10"/>
    </row>
    <row r="33" spans="1:12" ht="21.75" customHeight="1">
      <c r="A33" s="28"/>
      <c r="B33" s="29" t="s">
        <v>201</v>
      </c>
      <c r="C33" s="29"/>
      <c r="D33" s="29"/>
      <c r="E33" s="29"/>
      <c r="F33" s="29"/>
      <c r="G33" s="31"/>
      <c r="H33" s="28"/>
      <c r="I33" s="12">
        <f>I4-I14</f>
        <v>7440656.9700000007</v>
      </c>
      <c r="J33" s="30"/>
      <c r="L33" s="24"/>
    </row>
    <row r="34" spans="1:12" ht="32.25" customHeight="1">
      <c r="A34" s="3"/>
      <c r="B34" s="5" t="s">
        <v>42</v>
      </c>
      <c r="C34" s="5"/>
      <c r="D34" s="5"/>
      <c r="E34" s="7"/>
      <c r="F34" s="3" t="s">
        <v>43</v>
      </c>
      <c r="G34" s="5"/>
      <c r="H34" s="5"/>
      <c r="I34" s="5"/>
      <c r="J34" s="7"/>
    </row>
    <row r="35" spans="1:12">
      <c r="A35" s="8"/>
      <c r="B35" s="473" t="s">
        <v>194</v>
      </c>
      <c r="C35" s="473"/>
      <c r="D35" s="473"/>
      <c r="E35" s="10"/>
      <c r="F35" s="474" t="s">
        <v>196</v>
      </c>
      <c r="G35" s="473"/>
      <c r="H35" s="473"/>
      <c r="I35" s="473"/>
      <c r="J35" s="10"/>
    </row>
    <row r="36" spans="1:12">
      <c r="A36" s="8"/>
      <c r="B36" s="473" t="s">
        <v>195</v>
      </c>
      <c r="C36" s="473"/>
      <c r="D36" s="473"/>
      <c r="E36" s="10"/>
      <c r="F36" s="474" t="s">
        <v>60</v>
      </c>
      <c r="G36" s="473"/>
      <c r="H36" s="473"/>
      <c r="I36" s="473"/>
      <c r="J36" s="10"/>
      <c r="L36" s="24"/>
    </row>
    <row r="37" spans="1:12">
      <c r="A37" s="28"/>
      <c r="B37" s="468" t="s">
        <v>198</v>
      </c>
      <c r="C37" s="468"/>
      <c r="D37" s="468"/>
      <c r="E37" s="31"/>
      <c r="F37" s="467" t="s">
        <v>197</v>
      </c>
      <c r="G37" s="468"/>
      <c r="H37" s="468"/>
      <c r="I37" s="468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70" t="s">
        <v>24</v>
      </c>
      <c r="B58" s="471"/>
      <c r="C58" s="471"/>
      <c r="D58" s="471"/>
      <c r="E58" s="471"/>
      <c r="F58" s="471"/>
      <c r="G58" s="472"/>
      <c r="H58" s="470" t="s">
        <v>25</v>
      </c>
      <c r="I58" s="471"/>
      <c r="J58" s="472"/>
      <c r="K58" s="1"/>
    </row>
    <row r="59" spans="1:11" ht="21.75" customHeight="1">
      <c r="A59" s="464" t="s">
        <v>26</v>
      </c>
      <c r="B59" s="465"/>
      <c r="C59" s="465"/>
      <c r="D59" s="465"/>
      <c r="E59" s="465"/>
      <c r="F59" s="465"/>
      <c r="G59" s="466"/>
      <c r="H59" s="467" t="s">
        <v>92</v>
      </c>
      <c r="I59" s="468"/>
      <c r="J59" s="469"/>
    </row>
    <row r="60" spans="1:11" ht="14.25" customHeight="1">
      <c r="A60" s="3"/>
      <c r="B60" s="4"/>
      <c r="C60" s="5"/>
      <c r="D60" s="6"/>
      <c r="E60" s="5"/>
      <c r="F60" s="5"/>
      <c r="G60" s="7"/>
      <c r="H60" s="461" t="s">
        <v>28</v>
      </c>
      <c r="I60" s="462"/>
      <c r="J60" s="463"/>
    </row>
    <row r="61" spans="1:11" ht="18.75" customHeight="1">
      <c r="A61" s="8"/>
      <c r="B61" s="9" t="s">
        <v>90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29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30</v>
      </c>
      <c r="C63" s="16"/>
      <c r="D63" s="15" t="s">
        <v>31</v>
      </c>
      <c r="E63" s="16"/>
      <c r="F63" s="17" t="s">
        <v>32</v>
      </c>
      <c r="G63" s="10"/>
      <c r="H63" s="8"/>
      <c r="I63" s="9"/>
      <c r="J63" s="10"/>
    </row>
    <row r="64" spans="1:11" ht="16.5" customHeight="1">
      <c r="A64" s="8"/>
      <c r="B64" s="18" t="s">
        <v>33</v>
      </c>
      <c r="C64" s="9"/>
      <c r="D64" s="18" t="s">
        <v>33</v>
      </c>
      <c r="E64" s="9"/>
      <c r="F64" s="18" t="s">
        <v>34</v>
      </c>
      <c r="G64" s="10"/>
      <c r="H64" s="8"/>
      <c r="I64" s="9" t="s">
        <v>35</v>
      </c>
      <c r="J64" s="10"/>
    </row>
    <row r="65" spans="1:11" ht="16.5" customHeight="1">
      <c r="A65" s="8"/>
      <c r="B65" s="18" t="s">
        <v>33</v>
      </c>
      <c r="C65" s="9"/>
      <c r="D65" s="18" t="s">
        <v>33</v>
      </c>
      <c r="E65" s="9"/>
      <c r="F65" s="18" t="s">
        <v>34</v>
      </c>
      <c r="G65" s="10"/>
      <c r="H65" s="8"/>
      <c r="I65" s="9" t="s">
        <v>35</v>
      </c>
      <c r="J65" s="10"/>
    </row>
    <row r="66" spans="1:11">
      <c r="A66" s="8"/>
      <c r="B66" s="14" t="s">
        <v>36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2" t="s">
        <v>37</v>
      </c>
      <c r="C67" s="9"/>
      <c r="D67" s="112" t="s">
        <v>38</v>
      </c>
      <c r="E67" s="9"/>
      <c r="F67" s="19" t="s">
        <v>32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39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40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41</v>
      </c>
      <c r="C89" s="9"/>
      <c r="D89" s="18" t="s">
        <v>33</v>
      </c>
      <c r="E89" s="9"/>
      <c r="F89" s="18" t="s">
        <v>34</v>
      </c>
      <c r="G89" s="10"/>
      <c r="H89" s="8"/>
      <c r="I89" s="9" t="s">
        <v>35</v>
      </c>
      <c r="J89" s="10"/>
    </row>
    <row r="90" spans="1:12" ht="16.5" customHeight="1">
      <c r="A90" s="8"/>
      <c r="B90" s="18" t="s">
        <v>33</v>
      </c>
      <c r="C90" s="9"/>
      <c r="D90" s="18" t="s">
        <v>33</v>
      </c>
      <c r="E90" s="9"/>
      <c r="F90" s="18" t="s">
        <v>34</v>
      </c>
      <c r="G90" s="10"/>
      <c r="H90" s="8"/>
      <c r="I90" s="9" t="s">
        <v>35</v>
      </c>
      <c r="J90" s="10"/>
    </row>
    <row r="91" spans="1:12" ht="21.75" customHeight="1">
      <c r="A91" s="28"/>
      <c r="B91" s="29" t="s">
        <v>91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42</v>
      </c>
      <c r="C92" s="9"/>
      <c r="D92" s="9"/>
      <c r="E92" s="9"/>
      <c r="F92" s="3" t="s">
        <v>43</v>
      </c>
      <c r="G92" s="5"/>
      <c r="H92" s="5"/>
      <c r="I92" s="5"/>
      <c r="J92" s="7"/>
    </row>
    <row r="93" spans="1:12">
      <c r="A93" s="8"/>
      <c r="B93" s="9" t="s">
        <v>44</v>
      </c>
      <c r="C93" s="9"/>
      <c r="D93" s="9" t="s">
        <v>45</v>
      </c>
      <c r="E93" s="9"/>
      <c r="F93" s="8" t="s">
        <v>86</v>
      </c>
      <c r="G93" s="9"/>
      <c r="I93" s="9" t="s">
        <v>87</v>
      </c>
      <c r="J93" s="10"/>
    </row>
    <row r="94" spans="1:12" ht="27" customHeight="1">
      <c r="A94" s="28"/>
      <c r="B94" s="29" t="s">
        <v>46</v>
      </c>
      <c r="C94" s="29"/>
      <c r="D94" s="29"/>
      <c r="E94" s="29"/>
      <c r="F94" s="28" t="s">
        <v>47</v>
      </c>
      <c r="G94" s="29"/>
      <c r="H94" s="29"/>
      <c r="I94" s="29"/>
      <c r="J94" s="31"/>
    </row>
    <row r="95" spans="1:12" ht="21.75" customHeight="1">
      <c r="A95" s="470" t="s">
        <v>24</v>
      </c>
      <c r="B95" s="471"/>
      <c r="C95" s="471"/>
      <c r="D95" s="471"/>
      <c r="E95" s="471"/>
      <c r="F95" s="471"/>
      <c r="G95" s="472"/>
      <c r="H95" s="470" t="s">
        <v>25</v>
      </c>
      <c r="I95" s="471"/>
      <c r="J95" s="472"/>
      <c r="K95" s="1"/>
    </row>
    <row r="96" spans="1:12" ht="21.75" customHeight="1">
      <c r="A96" s="464" t="s">
        <v>26</v>
      </c>
      <c r="B96" s="465"/>
      <c r="C96" s="465"/>
      <c r="D96" s="465"/>
      <c r="E96" s="465"/>
      <c r="F96" s="465"/>
      <c r="G96" s="466"/>
      <c r="H96" s="467" t="s">
        <v>27</v>
      </c>
      <c r="I96" s="468"/>
      <c r="J96" s="469"/>
    </row>
    <row r="97" spans="1:11" ht="14.25" customHeight="1">
      <c r="A97" s="3"/>
      <c r="B97" s="4"/>
      <c r="C97" s="5"/>
      <c r="D97" s="6"/>
      <c r="E97" s="5"/>
      <c r="F97" s="5"/>
      <c r="G97" s="7"/>
      <c r="H97" s="461" t="s">
        <v>28</v>
      </c>
      <c r="I97" s="462"/>
      <c r="J97" s="463"/>
    </row>
    <row r="98" spans="1:11" ht="18.75" customHeight="1">
      <c r="A98" s="8"/>
      <c r="B98" s="9" t="s">
        <v>94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29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30</v>
      </c>
      <c r="C100" s="16"/>
      <c r="D100" s="15" t="s">
        <v>31</v>
      </c>
      <c r="E100" s="16"/>
      <c r="F100" s="17" t="s">
        <v>32</v>
      </c>
      <c r="G100" s="10"/>
      <c r="H100" s="8"/>
      <c r="I100" s="9"/>
      <c r="J100" s="10"/>
    </row>
    <row r="101" spans="1:11" ht="16.5" customHeight="1">
      <c r="A101" s="8"/>
      <c r="B101" s="18" t="s">
        <v>33</v>
      </c>
      <c r="C101" s="9"/>
      <c r="D101" s="18" t="s">
        <v>33</v>
      </c>
      <c r="E101" s="9"/>
      <c r="F101" s="18" t="s">
        <v>34</v>
      </c>
      <c r="G101" s="10"/>
      <c r="H101" s="8"/>
      <c r="I101" s="9" t="s">
        <v>35</v>
      </c>
      <c r="J101" s="10"/>
    </row>
    <row r="102" spans="1:11" ht="16.5" customHeight="1">
      <c r="A102" s="8"/>
      <c r="B102" s="18" t="s">
        <v>33</v>
      </c>
      <c r="C102" s="9"/>
      <c r="D102" s="18" t="s">
        <v>33</v>
      </c>
      <c r="E102" s="9"/>
      <c r="F102" s="18" t="s">
        <v>34</v>
      </c>
      <c r="G102" s="10"/>
      <c r="H102" s="8"/>
      <c r="I102" s="9" t="s">
        <v>35</v>
      </c>
      <c r="J102" s="10"/>
    </row>
    <row r="103" spans="1:11">
      <c r="A103" s="8"/>
      <c r="B103" s="14" t="s">
        <v>36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2" t="s">
        <v>37</v>
      </c>
      <c r="C104" s="9"/>
      <c r="D104" s="112" t="s">
        <v>38</v>
      </c>
      <c r="E104" s="9"/>
      <c r="F104" s="19" t="s">
        <v>32</v>
      </c>
      <c r="G104" s="10"/>
      <c r="H104" s="8"/>
      <c r="I104" s="9"/>
      <c r="J104" s="10"/>
    </row>
    <row r="105" spans="1:11" ht="18.95" customHeight="1">
      <c r="A105" s="8"/>
      <c r="B105" s="20" t="s">
        <v>89</v>
      </c>
      <c r="C105" s="9"/>
      <c r="D105" s="112" t="s">
        <v>93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95</v>
      </c>
      <c r="C106" s="9"/>
      <c r="D106" s="112" t="s">
        <v>99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95</v>
      </c>
      <c r="C107" s="9"/>
      <c r="D107" s="112" t="s">
        <v>100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95</v>
      </c>
      <c r="C108" s="9"/>
      <c r="D108" s="112" t="s">
        <v>100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95</v>
      </c>
      <c r="D109" s="112" t="s">
        <v>100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96</v>
      </c>
      <c r="C110" s="9"/>
      <c r="D110" s="112" t="s">
        <v>101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96</v>
      </c>
      <c r="C111" s="9"/>
      <c r="D111" s="112" t="s">
        <v>102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96</v>
      </c>
      <c r="C112" s="9"/>
      <c r="D112" s="112" t="s">
        <v>103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96</v>
      </c>
      <c r="C113" s="9"/>
      <c r="D113" s="112" t="s">
        <v>104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97</v>
      </c>
      <c r="C114" s="9"/>
      <c r="D114" s="112" t="s">
        <v>105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97</v>
      </c>
      <c r="C115" s="9"/>
      <c r="D115" s="112" t="s">
        <v>107</v>
      </c>
      <c r="E115" s="9"/>
      <c r="F115" s="21">
        <v>4284.33</v>
      </c>
      <c r="G115" s="22"/>
      <c r="H115" s="9"/>
      <c r="I115" s="60"/>
      <c r="J115" s="10"/>
      <c r="K115" s="24"/>
    </row>
    <row r="116" spans="1:12" ht="18.95" customHeight="1">
      <c r="A116" s="8"/>
      <c r="B116" s="20" t="s">
        <v>97</v>
      </c>
      <c r="C116" s="9"/>
      <c r="D116" s="112" t="s">
        <v>107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97</v>
      </c>
      <c r="C117" s="9"/>
      <c r="D117" s="112" t="s">
        <v>108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97</v>
      </c>
      <c r="C118" s="9"/>
      <c r="D118" s="112" t="s">
        <v>109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97</v>
      </c>
      <c r="C119" s="9"/>
      <c r="D119" s="112" t="s">
        <v>110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97</v>
      </c>
      <c r="C120" s="9"/>
      <c r="D120" s="112" t="s">
        <v>111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97</v>
      </c>
      <c r="C121" s="9"/>
      <c r="D121" s="112" t="s">
        <v>112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97</v>
      </c>
      <c r="C122" s="9"/>
      <c r="D122" s="112" t="s">
        <v>113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98</v>
      </c>
      <c r="C123" s="9"/>
      <c r="D123" s="112" t="s">
        <v>114</v>
      </c>
      <c r="E123" s="9"/>
      <c r="F123" s="25">
        <v>177772.9</v>
      </c>
      <c r="G123" s="10"/>
      <c r="H123" s="9"/>
      <c r="I123" s="59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39</v>
      </c>
      <c r="C124" s="9"/>
      <c r="D124" s="9"/>
      <c r="E124" s="9"/>
      <c r="F124" s="59"/>
      <c r="G124" s="10"/>
      <c r="H124" s="8"/>
      <c r="I124" s="9"/>
      <c r="J124" s="10"/>
    </row>
    <row r="125" spans="1:12" ht="17.25" customHeight="1">
      <c r="A125" s="8"/>
      <c r="B125" s="14" t="s">
        <v>40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2" t="s">
        <v>37</v>
      </c>
      <c r="C127" s="9"/>
      <c r="D127" s="112" t="s">
        <v>38</v>
      </c>
      <c r="E127" s="9"/>
      <c r="F127" s="19" t="s">
        <v>32</v>
      </c>
      <c r="G127" s="10"/>
      <c r="H127" s="8"/>
      <c r="I127" s="9"/>
      <c r="J127" s="10"/>
    </row>
    <row r="128" spans="1:12" ht="16.5" customHeight="1">
      <c r="A128" s="8"/>
      <c r="B128" s="20" t="s">
        <v>96</v>
      </c>
      <c r="C128" s="9"/>
      <c r="D128" s="112" t="s">
        <v>106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115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42</v>
      </c>
      <c r="C130" s="5"/>
      <c r="D130" s="5"/>
      <c r="E130" s="5"/>
      <c r="F130" s="3" t="s">
        <v>43</v>
      </c>
      <c r="G130" s="5"/>
      <c r="H130" s="5"/>
      <c r="I130" s="5"/>
      <c r="J130" s="7"/>
    </row>
    <row r="131" spans="1:11">
      <c r="A131" s="8"/>
      <c r="B131" s="9" t="s">
        <v>44</v>
      </c>
      <c r="C131" s="9"/>
      <c r="D131" s="9" t="s">
        <v>45</v>
      </c>
      <c r="E131" s="10"/>
      <c r="F131" s="8" t="s">
        <v>86</v>
      </c>
      <c r="G131" s="9"/>
      <c r="H131" s="9"/>
      <c r="I131" s="9" t="s">
        <v>87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70" t="s">
        <v>24</v>
      </c>
      <c r="B133" s="471"/>
      <c r="C133" s="471"/>
      <c r="D133" s="471"/>
      <c r="E133" s="471"/>
      <c r="F133" s="471"/>
      <c r="G133" s="472"/>
      <c r="H133" s="470" t="s">
        <v>25</v>
      </c>
      <c r="I133" s="471"/>
      <c r="J133" s="472"/>
      <c r="K133" s="1"/>
    </row>
    <row r="134" spans="1:11" ht="21.75" customHeight="1">
      <c r="A134" s="464" t="s">
        <v>26</v>
      </c>
      <c r="B134" s="465"/>
      <c r="C134" s="465"/>
      <c r="D134" s="465"/>
      <c r="E134" s="465"/>
      <c r="F134" s="465"/>
      <c r="G134" s="466"/>
      <c r="H134" s="467" t="s">
        <v>92</v>
      </c>
      <c r="I134" s="468"/>
      <c r="J134" s="469"/>
    </row>
    <row r="135" spans="1:11" ht="14.25" customHeight="1">
      <c r="A135" s="3"/>
      <c r="B135" s="4"/>
      <c r="C135" s="5"/>
      <c r="D135" s="6"/>
      <c r="E135" s="5"/>
      <c r="F135" s="5"/>
      <c r="G135" s="7"/>
      <c r="H135" s="461" t="s">
        <v>28</v>
      </c>
      <c r="I135" s="462"/>
      <c r="J135" s="463"/>
    </row>
    <row r="136" spans="1:11" ht="18.75" customHeight="1">
      <c r="A136" s="8"/>
      <c r="B136" s="9" t="s">
        <v>90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29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30</v>
      </c>
      <c r="C138" s="16"/>
      <c r="D138" s="15" t="s">
        <v>31</v>
      </c>
      <c r="E138" s="16"/>
      <c r="F138" s="17" t="s">
        <v>32</v>
      </c>
      <c r="G138" s="10"/>
      <c r="H138" s="8"/>
      <c r="I138" s="9"/>
      <c r="J138" s="10"/>
    </row>
    <row r="139" spans="1:11" ht="16.5" customHeight="1">
      <c r="A139" s="8"/>
      <c r="B139" s="18" t="s">
        <v>33</v>
      </c>
      <c r="C139" s="9"/>
      <c r="D139" s="18" t="s">
        <v>33</v>
      </c>
      <c r="E139" s="9"/>
      <c r="F139" s="18" t="s">
        <v>34</v>
      </c>
      <c r="G139" s="10"/>
      <c r="H139" s="8"/>
      <c r="I139" s="9" t="s">
        <v>35</v>
      </c>
      <c r="J139" s="10"/>
    </row>
    <row r="140" spans="1:11" ht="16.5" customHeight="1">
      <c r="A140" s="8"/>
      <c r="B140" s="18" t="s">
        <v>33</v>
      </c>
      <c r="C140" s="9"/>
      <c r="D140" s="18" t="s">
        <v>33</v>
      </c>
      <c r="E140" s="9"/>
      <c r="F140" s="18" t="s">
        <v>34</v>
      </c>
      <c r="G140" s="10"/>
      <c r="H140" s="8"/>
      <c r="I140" s="9" t="s">
        <v>35</v>
      </c>
      <c r="J140" s="10"/>
    </row>
    <row r="141" spans="1:11">
      <c r="A141" s="8"/>
      <c r="B141" s="14" t="s">
        <v>36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2" t="s">
        <v>37</v>
      </c>
      <c r="C142" s="9"/>
      <c r="D142" s="112" t="s">
        <v>38</v>
      </c>
      <c r="E142" s="9"/>
      <c r="F142" s="19" t="s">
        <v>32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39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40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41</v>
      </c>
      <c r="C164" s="9"/>
      <c r="D164" s="18" t="s">
        <v>33</v>
      </c>
      <c r="E164" s="9"/>
      <c r="F164" s="18" t="s">
        <v>34</v>
      </c>
      <c r="G164" s="10"/>
      <c r="H164" s="8"/>
      <c r="I164" s="9" t="s">
        <v>35</v>
      </c>
      <c r="J164" s="10"/>
    </row>
    <row r="165" spans="1:12" ht="16.5" customHeight="1">
      <c r="A165" s="8"/>
      <c r="B165" s="18" t="s">
        <v>33</v>
      </c>
      <c r="C165" s="9"/>
      <c r="D165" s="18" t="s">
        <v>33</v>
      </c>
      <c r="E165" s="9"/>
      <c r="F165" s="18" t="s">
        <v>34</v>
      </c>
      <c r="G165" s="10"/>
      <c r="H165" s="8"/>
      <c r="I165" s="9" t="s">
        <v>35</v>
      </c>
      <c r="J165" s="10"/>
    </row>
    <row r="166" spans="1:12" ht="21.75" customHeight="1">
      <c r="A166" s="28"/>
      <c r="B166" s="29" t="s">
        <v>91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42</v>
      </c>
      <c r="C167" s="9"/>
      <c r="D167" s="9"/>
      <c r="E167" s="9"/>
      <c r="F167" s="3" t="s">
        <v>43</v>
      </c>
      <c r="G167" s="5"/>
      <c r="H167" s="5"/>
      <c r="I167" s="5"/>
      <c r="J167" s="7"/>
    </row>
    <row r="168" spans="1:12">
      <c r="A168" s="8"/>
      <c r="B168" s="9" t="s">
        <v>44</v>
      </c>
      <c r="C168" s="9"/>
      <c r="D168" s="9" t="s">
        <v>45</v>
      </c>
      <c r="E168" s="9"/>
      <c r="F168" s="8" t="s">
        <v>86</v>
      </c>
      <c r="G168" s="9"/>
      <c r="I168" s="9" t="s">
        <v>87</v>
      </c>
      <c r="J168" s="10"/>
    </row>
    <row r="169" spans="1:12" ht="27" customHeight="1">
      <c r="A169" s="28"/>
      <c r="B169" s="29" t="s">
        <v>46</v>
      </c>
      <c r="C169" s="29"/>
      <c r="D169" s="29"/>
      <c r="E169" s="29"/>
      <c r="F169" s="28" t="s">
        <v>47</v>
      </c>
      <c r="G169" s="29"/>
      <c r="H169" s="29"/>
      <c r="I169" s="29"/>
      <c r="J169" s="31"/>
    </row>
  </sheetData>
  <mergeCells count="26">
    <mergeCell ref="B35:D35"/>
    <mergeCell ref="F35:I35"/>
    <mergeCell ref="A1:G1"/>
    <mergeCell ref="H1:J1"/>
    <mergeCell ref="A2:G2"/>
    <mergeCell ref="H2:J2"/>
    <mergeCell ref="H3:J3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6"/>
  <sheetViews>
    <sheetView tabSelected="1" view="pageBreakPreview" zoomScale="90" zoomScaleNormal="100" zoomScaleSheetLayoutView="90" workbookViewId="0">
      <selection activeCell="G16" sqref="G16"/>
    </sheetView>
  </sheetViews>
  <sheetFormatPr defaultRowHeight="20.25" customHeight="1"/>
  <cols>
    <col min="1" max="1" width="14" style="165" customWidth="1"/>
    <col min="2" max="2" width="10.28515625" style="129" customWidth="1"/>
    <col min="3" max="3" width="9.85546875" style="129" customWidth="1"/>
    <col min="4" max="4" width="9.5703125" style="129" bestFit="1" customWidth="1"/>
    <col min="5" max="5" width="7.140625" style="129" customWidth="1"/>
    <col min="6" max="6" width="8.7109375" style="129" bestFit="1" customWidth="1"/>
    <col min="7" max="8" width="10.85546875" style="129" bestFit="1" customWidth="1"/>
    <col min="9" max="9" width="8.7109375" style="129" bestFit="1" customWidth="1"/>
    <col min="10" max="10" width="5.7109375" style="129" customWidth="1"/>
    <col min="11" max="11" width="8.7109375" style="129" bestFit="1" customWidth="1"/>
    <col min="12" max="12" width="6.140625" style="129" bestFit="1" customWidth="1"/>
    <col min="13" max="13" width="10.85546875" style="129" bestFit="1" customWidth="1"/>
    <col min="14" max="14" width="8.7109375" style="129" bestFit="1" customWidth="1"/>
    <col min="15" max="15" width="5.42578125" style="129" customWidth="1"/>
    <col min="16" max="16" width="6.140625" style="129" bestFit="1" customWidth="1"/>
    <col min="17" max="17" width="8.7109375" style="129" bestFit="1" customWidth="1"/>
    <col min="18" max="18" width="6.140625" style="129" bestFit="1" customWidth="1"/>
    <col min="19" max="19" width="9.5703125" style="129" bestFit="1" customWidth="1"/>
    <col min="20" max="20" width="9" style="129" customWidth="1"/>
    <col min="21" max="21" width="6.5703125" style="129" bestFit="1" customWidth="1"/>
    <col min="22" max="22" width="7.85546875" style="129" bestFit="1" customWidth="1"/>
    <col min="23" max="23" width="6.140625" style="129" bestFit="1" customWidth="1"/>
    <col min="24" max="25" width="9.5703125" style="129" bestFit="1" customWidth="1"/>
    <col min="26" max="26" width="11.7109375" style="129" bestFit="1" customWidth="1"/>
    <col min="27" max="16384" width="9.140625" style="129"/>
  </cols>
  <sheetData>
    <row r="1" spans="1:27" ht="20.25" customHeight="1">
      <c r="A1" s="476" t="s">
        <v>227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</row>
    <row r="2" spans="1:27" ht="20.25" customHeight="1">
      <c r="A2" s="476" t="s">
        <v>228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</row>
    <row r="3" spans="1:27" ht="20.25" customHeight="1" thickBot="1">
      <c r="A3" s="475" t="s">
        <v>218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</row>
    <row r="4" spans="1:27" ht="20.25" customHeight="1">
      <c r="A4" s="130" t="s">
        <v>229</v>
      </c>
      <c r="B4" s="477" t="s">
        <v>230</v>
      </c>
      <c r="C4" s="477"/>
      <c r="D4" s="477" t="s">
        <v>231</v>
      </c>
      <c r="E4" s="477"/>
      <c r="F4" s="477" t="s">
        <v>232</v>
      </c>
      <c r="G4" s="477"/>
      <c r="H4" s="477"/>
      <c r="I4" s="477" t="s">
        <v>233</v>
      </c>
      <c r="J4" s="477"/>
      <c r="K4" s="477" t="s">
        <v>234</v>
      </c>
      <c r="L4" s="477"/>
      <c r="M4" s="478" t="s">
        <v>235</v>
      </c>
      <c r="N4" s="479"/>
      <c r="O4" s="480"/>
      <c r="P4" s="477" t="s">
        <v>236</v>
      </c>
      <c r="Q4" s="477"/>
      <c r="R4" s="477" t="s">
        <v>237</v>
      </c>
      <c r="S4" s="477"/>
      <c r="T4" s="477"/>
      <c r="U4" s="131" t="s">
        <v>238</v>
      </c>
      <c r="V4" s="477" t="s">
        <v>239</v>
      </c>
      <c r="W4" s="477"/>
      <c r="X4" s="131" t="s">
        <v>240</v>
      </c>
      <c r="Y4" s="131" t="s">
        <v>241</v>
      </c>
      <c r="Z4" s="481" t="s">
        <v>56</v>
      </c>
    </row>
    <row r="5" spans="1:27" ht="20.25" customHeight="1" thickBot="1">
      <c r="A5" s="132" t="s">
        <v>242</v>
      </c>
      <c r="B5" s="133" t="s">
        <v>243</v>
      </c>
      <c r="C5" s="133" t="s">
        <v>244</v>
      </c>
      <c r="D5" s="133" t="s">
        <v>245</v>
      </c>
      <c r="E5" s="133" t="s">
        <v>246</v>
      </c>
      <c r="F5" s="133" t="s">
        <v>247</v>
      </c>
      <c r="G5" s="133" t="s">
        <v>248</v>
      </c>
      <c r="H5" s="133" t="s">
        <v>249</v>
      </c>
      <c r="I5" s="133" t="s">
        <v>250</v>
      </c>
      <c r="J5" s="133" t="s">
        <v>251</v>
      </c>
      <c r="K5" s="133" t="s">
        <v>252</v>
      </c>
      <c r="L5" s="133" t="s">
        <v>253</v>
      </c>
      <c r="M5" s="134" t="s">
        <v>254</v>
      </c>
      <c r="N5" s="133" t="s">
        <v>255</v>
      </c>
      <c r="O5" s="133" t="s">
        <v>256</v>
      </c>
      <c r="P5" s="133" t="s">
        <v>257</v>
      </c>
      <c r="Q5" s="133" t="s">
        <v>258</v>
      </c>
      <c r="R5" s="133" t="s">
        <v>259</v>
      </c>
      <c r="S5" s="133" t="s">
        <v>260</v>
      </c>
      <c r="T5" s="133" t="s">
        <v>261</v>
      </c>
      <c r="U5" s="133" t="s">
        <v>262</v>
      </c>
      <c r="V5" s="133" t="s">
        <v>263</v>
      </c>
      <c r="W5" s="133" t="s">
        <v>264</v>
      </c>
      <c r="X5" s="133" t="s">
        <v>265</v>
      </c>
      <c r="Y5" s="133" t="s">
        <v>266</v>
      </c>
      <c r="Z5" s="482"/>
    </row>
    <row r="6" spans="1:27" ht="20.25" customHeight="1">
      <c r="A6" s="135" t="s">
        <v>57</v>
      </c>
      <c r="B6" s="136">
        <v>0</v>
      </c>
      <c r="C6" s="136">
        <v>0</v>
      </c>
      <c r="D6" s="136">
        <v>0</v>
      </c>
      <c r="E6" s="136">
        <v>0</v>
      </c>
      <c r="F6" s="136">
        <v>0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v>0</v>
      </c>
      <c r="S6" s="136">
        <v>0</v>
      </c>
      <c r="T6" s="136">
        <v>0</v>
      </c>
      <c r="U6" s="136">
        <v>0</v>
      </c>
      <c r="V6" s="136">
        <v>0</v>
      </c>
      <c r="W6" s="136">
        <v>0</v>
      </c>
      <c r="X6" s="136">
        <v>0</v>
      </c>
      <c r="Y6" s="137">
        <v>0</v>
      </c>
      <c r="Z6" s="138">
        <f>SUM(B6:Y6)</f>
        <v>0</v>
      </c>
    </row>
    <row r="7" spans="1:27" ht="20.25" customHeight="1">
      <c r="A7" s="139">
        <v>510000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38">
        <f>SUM(B7:Y7)</f>
        <v>0</v>
      </c>
    </row>
    <row r="8" spans="1:27" ht="20.25" customHeight="1">
      <c r="A8" s="342" t="s">
        <v>333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2">
        <v>0</v>
      </c>
      <c r="Z8" s="138">
        <f>SUM(B8:Y8)</f>
        <v>0</v>
      </c>
    </row>
    <row r="9" spans="1:27" ht="20.25" customHeight="1">
      <c r="A9" s="342" t="s">
        <v>334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2">
        <v>0</v>
      </c>
      <c r="Z9" s="138"/>
    </row>
    <row r="10" spans="1:27" ht="20.25" customHeight="1">
      <c r="A10" s="342" t="s">
        <v>335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2"/>
      <c r="Z10" s="138">
        <f t="shared" ref="Z10:Z16" si="0">SUM(B10:Y10)</f>
        <v>0</v>
      </c>
    </row>
    <row r="11" spans="1:27" ht="20.25" customHeight="1">
      <c r="A11" s="342" t="s">
        <v>336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2"/>
      <c r="Z11" s="138">
        <f t="shared" si="0"/>
        <v>0</v>
      </c>
    </row>
    <row r="12" spans="1:27" ht="20.25" customHeight="1">
      <c r="A12" s="342" t="s">
        <v>337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2">
        <v>0</v>
      </c>
      <c r="Z12" s="138">
        <f t="shared" si="0"/>
        <v>0</v>
      </c>
    </row>
    <row r="13" spans="1:27" ht="20.25" customHeight="1">
      <c r="A13" s="342" t="s">
        <v>338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2">
        <v>0</v>
      </c>
      <c r="Z13" s="138">
        <f t="shared" si="0"/>
        <v>0</v>
      </c>
    </row>
    <row r="14" spans="1:27" ht="20.25" customHeight="1">
      <c r="A14" s="141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2">
        <v>0</v>
      </c>
      <c r="Z14" s="138">
        <f t="shared" si="0"/>
        <v>0</v>
      </c>
    </row>
    <row r="15" spans="1:27" ht="20.25" customHeight="1" thickBot="1">
      <c r="A15" s="141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3">
        <v>0</v>
      </c>
      <c r="Z15" s="138">
        <f t="shared" si="0"/>
        <v>0</v>
      </c>
    </row>
    <row r="16" spans="1:27" ht="20.25" customHeight="1">
      <c r="A16" s="130" t="s">
        <v>267</v>
      </c>
      <c r="B16" s="144">
        <f t="shared" ref="B16:X16" si="1">SUM(B7:B15)</f>
        <v>0</v>
      </c>
      <c r="C16" s="144">
        <f t="shared" si="1"/>
        <v>0</v>
      </c>
      <c r="D16" s="144">
        <f t="shared" si="1"/>
        <v>0</v>
      </c>
      <c r="E16" s="144">
        <f t="shared" si="1"/>
        <v>0</v>
      </c>
      <c r="F16" s="144">
        <f t="shared" si="1"/>
        <v>0</v>
      </c>
      <c r="G16" s="144">
        <f t="shared" si="1"/>
        <v>0</v>
      </c>
      <c r="H16" s="144">
        <f t="shared" si="1"/>
        <v>0</v>
      </c>
      <c r="I16" s="144">
        <f t="shared" si="1"/>
        <v>0</v>
      </c>
      <c r="J16" s="144">
        <f t="shared" si="1"/>
        <v>0</v>
      </c>
      <c r="K16" s="144">
        <f t="shared" si="1"/>
        <v>0</v>
      </c>
      <c r="L16" s="144">
        <f t="shared" si="1"/>
        <v>0</v>
      </c>
      <c r="M16" s="144">
        <f t="shared" si="1"/>
        <v>0</v>
      </c>
      <c r="N16" s="144">
        <f t="shared" si="1"/>
        <v>0</v>
      </c>
      <c r="O16" s="144">
        <f t="shared" si="1"/>
        <v>0</v>
      </c>
      <c r="P16" s="144">
        <f t="shared" si="1"/>
        <v>0</v>
      </c>
      <c r="Q16" s="144">
        <f t="shared" si="1"/>
        <v>0</v>
      </c>
      <c r="R16" s="144">
        <f t="shared" si="1"/>
        <v>0</v>
      </c>
      <c r="S16" s="144">
        <f t="shared" si="1"/>
        <v>0</v>
      </c>
      <c r="T16" s="144">
        <f t="shared" si="1"/>
        <v>0</v>
      </c>
      <c r="U16" s="144">
        <f t="shared" si="1"/>
        <v>0</v>
      </c>
      <c r="V16" s="144">
        <f t="shared" si="1"/>
        <v>0</v>
      </c>
      <c r="W16" s="144">
        <f t="shared" si="1"/>
        <v>0</v>
      </c>
      <c r="X16" s="144">
        <f t="shared" si="1"/>
        <v>0</v>
      </c>
      <c r="Y16" s="145">
        <f>SUM(Y8:Y15)</f>
        <v>0</v>
      </c>
      <c r="Z16" s="146">
        <f t="shared" si="0"/>
        <v>0</v>
      </c>
      <c r="AA16" s="147"/>
    </row>
    <row r="17" spans="1:26" ht="20.25" customHeight="1" thickBot="1">
      <c r="A17" s="132" t="s">
        <v>268</v>
      </c>
      <c r="B17" s="143">
        <f t="shared" ref="B17:Z17" si="2">B6+B16</f>
        <v>0</v>
      </c>
      <c r="C17" s="143">
        <f t="shared" si="2"/>
        <v>0</v>
      </c>
      <c r="D17" s="143">
        <f t="shared" si="2"/>
        <v>0</v>
      </c>
      <c r="E17" s="143">
        <f t="shared" si="2"/>
        <v>0</v>
      </c>
      <c r="F17" s="143">
        <f t="shared" si="2"/>
        <v>0</v>
      </c>
      <c r="G17" s="143">
        <f t="shared" si="2"/>
        <v>0</v>
      </c>
      <c r="H17" s="143">
        <f t="shared" si="2"/>
        <v>0</v>
      </c>
      <c r="I17" s="143">
        <f t="shared" si="2"/>
        <v>0</v>
      </c>
      <c r="J17" s="143">
        <f t="shared" si="2"/>
        <v>0</v>
      </c>
      <c r="K17" s="143">
        <f t="shared" si="2"/>
        <v>0</v>
      </c>
      <c r="L17" s="143">
        <f t="shared" si="2"/>
        <v>0</v>
      </c>
      <c r="M17" s="143">
        <f t="shared" si="2"/>
        <v>0</v>
      </c>
      <c r="N17" s="143">
        <f t="shared" si="2"/>
        <v>0</v>
      </c>
      <c r="O17" s="143">
        <f t="shared" si="2"/>
        <v>0</v>
      </c>
      <c r="P17" s="143">
        <f t="shared" si="2"/>
        <v>0</v>
      </c>
      <c r="Q17" s="143">
        <f t="shared" si="2"/>
        <v>0</v>
      </c>
      <c r="R17" s="143">
        <f t="shared" si="2"/>
        <v>0</v>
      </c>
      <c r="S17" s="143">
        <f t="shared" si="2"/>
        <v>0</v>
      </c>
      <c r="T17" s="143">
        <f t="shared" si="2"/>
        <v>0</v>
      </c>
      <c r="U17" s="143">
        <f t="shared" si="2"/>
        <v>0</v>
      </c>
      <c r="V17" s="143">
        <f t="shared" si="2"/>
        <v>0</v>
      </c>
      <c r="W17" s="143">
        <f t="shared" si="2"/>
        <v>0</v>
      </c>
      <c r="X17" s="143">
        <f t="shared" si="2"/>
        <v>0</v>
      </c>
      <c r="Y17" s="143">
        <f t="shared" si="2"/>
        <v>0</v>
      </c>
      <c r="Z17" s="143">
        <f t="shared" si="2"/>
        <v>0</v>
      </c>
    </row>
    <row r="18" spans="1:26" ht="20.25" customHeight="1">
      <c r="A18" s="148" t="s">
        <v>57</v>
      </c>
      <c r="B18" s="136">
        <v>0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44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6">
        <v>0</v>
      </c>
      <c r="X18" s="136">
        <v>0</v>
      </c>
      <c r="Y18" s="136">
        <v>0</v>
      </c>
      <c r="Z18" s="138">
        <f t="shared" ref="Z18:Z24" si="3">SUM(B18:Y18)</f>
        <v>0</v>
      </c>
    </row>
    <row r="19" spans="1:26" ht="20.25" customHeight="1">
      <c r="A19" s="139">
        <v>521000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36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38">
        <f t="shared" si="3"/>
        <v>0</v>
      </c>
    </row>
    <row r="20" spans="1:26" ht="20.25" customHeight="1">
      <c r="A20" s="343" t="s">
        <v>340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38">
        <f t="shared" si="3"/>
        <v>0</v>
      </c>
    </row>
    <row r="21" spans="1:26" ht="20.25" customHeight="1">
      <c r="A21" s="342" t="s">
        <v>341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38">
        <f t="shared" si="3"/>
        <v>0</v>
      </c>
    </row>
    <row r="22" spans="1:26" ht="20.25" customHeight="1">
      <c r="A22" s="342" t="s">
        <v>202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38">
        <f t="shared" si="3"/>
        <v>0</v>
      </c>
    </row>
    <row r="23" spans="1:26" ht="20.25" customHeight="1">
      <c r="A23" s="342" t="s">
        <v>176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50">
        <f t="shared" si="3"/>
        <v>0</v>
      </c>
    </row>
    <row r="24" spans="1:26" ht="20.25" customHeight="1" thickBot="1">
      <c r="A24" s="342" t="s">
        <v>205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38">
        <f t="shared" si="3"/>
        <v>0</v>
      </c>
    </row>
    <row r="25" spans="1:26" ht="20.25" customHeight="1">
      <c r="A25" s="130" t="s">
        <v>267</v>
      </c>
      <c r="B25" s="144">
        <f>SUM(B20:B24)</f>
        <v>0</v>
      </c>
      <c r="C25" s="144">
        <f t="shared" ref="C25:L25" si="4">SUM(C20:C23)</f>
        <v>0</v>
      </c>
      <c r="D25" s="144">
        <f t="shared" si="4"/>
        <v>0</v>
      </c>
      <c r="E25" s="144">
        <f t="shared" si="4"/>
        <v>0</v>
      </c>
      <c r="F25" s="144">
        <f t="shared" si="4"/>
        <v>0</v>
      </c>
      <c r="G25" s="144">
        <f t="shared" si="4"/>
        <v>0</v>
      </c>
      <c r="H25" s="144">
        <f t="shared" si="4"/>
        <v>0</v>
      </c>
      <c r="I25" s="144">
        <f t="shared" si="4"/>
        <v>0</v>
      </c>
      <c r="J25" s="144">
        <f t="shared" si="4"/>
        <v>0</v>
      </c>
      <c r="K25" s="144">
        <f t="shared" si="4"/>
        <v>0</v>
      </c>
      <c r="L25" s="144">
        <f t="shared" si="4"/>
        <v>0</v>
      </c>
      <c r="M25" s="144">
        <f t="shared" ref="M25:Y25" si="5">SUM(M21:M23)</f>
        <v>0</v>
      </c>
      <c r="N25" s="144">
        <f t="shared" si="5"/>
        <v>0</v>
      </c>
      <c r="O25" s="144">
        <f t="shared" si="5"/>
        <v>0</v>
      </c>
      <c r="P25" s="144">
        <f t="shared" si="5"/>
        <v>0</v>
      </c>
      <c r="Q25" s="144">
        <f t="shared" si="5"/>
        <v>0</v>
      </c>
      <c r="R25" s="144">
        <f t="shared" si="5"/>
        <v>0</v>
      </c>
      <c r="S25" s="144">
        <f t="shared" si="5"/>
        <v>0</v>
      </c>
      <c r="T25" s="144">
        <f t="shared" si="5"/>
        <v>0</v>
      </c>
      <c r="U25" s="144">
        <f t="shared" si="5"/>
        <v>0</v>
      </c>
      <c r="V25" s="144">
        <f t="shared" si="5"/>
        <v>0</v>
      </c>
      <c r="W25" s="144">
        <f t="shared" si="5"/>
        <v>0</v>
      </c>
      <c r="X25" s="144">
        <f t="shared" si="5"/>
        <v>0</v>
      </c>
      <c r="Y25" s="144">
        <f t="shared" si="5"/>
        <v>0</v>
      </c>
      <c r="Z25" s="146">
        <f>SUM(Z19:Z24)</f>
        <v>0</v>
      </c>
    </row>
    <row r="26" spans="1:26" ht="20.25" customHeight="1" thickBot="1">
      <c r="A26" s="132" t="s">
        <v>268</v>
      </c>
      <c r="B26" s="143">
        <f t="shared" ref="B26:Z26" si="6">B18+B25</f>
        <v>0</v>
      </c>
      <c r="C26" s="143">
        <f t="shared" si="6"/>
        <v>0</v>
      </c>
      <c r="D26" s="143">
        <f t="shared" si="6"/>
        <v>0</v>
      </c>
      <c r="E26" s="143">
        <f t="shared" si="6"/>
        <v>0</v>
      </c>
      <c r="F26" s="143">
        <f t="shared" si="6"/>
        <v>0</v>
      </c>
      <c r="G26" s="143">
        <f t="shared" si="6"/>
        <v>0</v>
      </c>
      <c r="H26" s="143">
        <f t="shared" si="6"/>
        <v>0</v>
      </c>
      <c r="I26" s="143">
        <f t="shared" si="6"/>
        <v>0</v>
      </c>
      <c r="J26" s="143">
        <f t="shared" si="6"/>
        <v>0</v>
      </c>
      <c r="K26" s="143">
        <f t="shared" si="6"/>
        <v>0</v>
      </c>
      <c r="L26" s="143">
        <f t="shared" si="6"/>
        <v>0</v>
      </c>
      <c r="M26" s="143">
        <f t="shared" si="6"/>
        <v>0</v>
      </c>
      <c r="N26" s="143">
        <f t="shared" si="6"/>
        <v>0</v>
      </c>
      <c r="O26" s="143">
        <f t="shared" si="6"/>
        <v>0</v>
      </c>
      <c r="P26" s="143">
        <f t="shared" si="6"/>
        <v>0</v>
      </c>
      <c r="Q26" s="143">
        <f t="shared" si="6"/>
        <v>0</v>
      </c>
      <c r="R26" s="143">
        <f t="shared" si="6"/>
        <v>0</v>
      </c>
      <c r="S26" s="143">
        <f t="shared" si="6"/>
        <v>0</v>
      </c>
      <c r="T26" s="143">
        <f t="shared" si="6"/>
        <v>0</v>
      </c>
      <c r="U26" s="143">
        <f t="shared" si="6"/>
        <v>0</v>
      </c>
      <c r="V26" s="143">
        <f t="shared" si="6"/>
        <v>0</v>
      </c>
      <c r="W26" s="143">
        <f t="shared" si="6"/>
        <v>0</v>
      </c>
      <c r="X26" s="143">
        <f t="shared" si="6"/>
        <v>0</v>
      </c>
      <c r="Y26" s="143">
        <f t="shared" si="6"/>
        <v>0</v>
      </c>
      <c r="Z26" s="151">
        <f t="shared" si="6"/>
        <v>0</v>
      </c>
    </row>
    <row r="27" spans="1:26" ht="20.25" customHeight="1">
      <c r="A27" s="148" t="s">
        <v>57</v>
      </c>
      <c r="B27" s="136">
        <v>0</v>
      </c>
      <c r="C27" s="136">
        <v>0</v>
      </c>
      <c r="D27" s="136"/>
      <c r="E27" s="136"/>
      <c r="F27" s="136">
        <v>0</v>
      </c>
      <c r="G27" s="136"/>
      <c r="H27" s="136"/>
      <c r="I27" s="136"/>
      <c r="J27" s="136"/>
      <c r="K27" s="136"/>
      <c r="L27" s="136"/>
      <c r="M27" s="136">
        <v>0</v>
      </c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8">
        <f t="shared" ref="Z27:Z36" si="7">SUM(B27:Y27)</f>
        <v>0</v>
      </c>
    </row>
    <row r="28" spans="1:26" ht="20.25" customHeight="1">
      <c r="A28" s="139">
        <v>522000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38">
        <f t="shared" si="7"/>
        <v>0</v>
      </c>
    </row>
    <row r="29" spans="1:26" ht="20.25" customHeight="1">
      <c r="A29" s="152">
        <v>220100</v>
      </c>
      <c r="B29" s="142">
        <v>128360</v>
      </c>
      <c r="C29" s="142">
        <v>53370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>
        <v>30110</v>
      </c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38">
        <f t="shared" si="7"/>
        <v>211840</v>
      </c>
    </row>
    <row r="30" spans="1:26" ht="20.25" customHeight="1">
      <c r="A30" s="152">
        <v>220200</v>
      </c>
      <c r="B30" s="140">
        <v>12580</v>
      </c>
      <c r="C30" s="140">
        <v>3940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>
        <v>1585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38">
        <f t="shared" si="7"/>
        <v>18105</v>
      </c>
    </row>
    <row r="31" spans="1:26" ht="20.25" customHeight="1">
      <c r="A31" s="152">
        <v>220300</v>
      </c>
      <c r="B31" s="142">
        <v>3500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38">
        <f t="shared" si="7"/>
        <v>3500</v>
      </c>
    </row>
    <row r="32" spans="1:26" ht="20.25" customHeight="1">
      <c r="A32" s="152">
        <v>220400</v>
      </c>
      <c r="B32" s="142"/>
      <c r="C32" s="142">
        <v>8610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38">
        <f t="shared" si="7"/>
        <v>8610</v>
      </c>
    </row>
    <row r="33" spans="1:26" ht="20.25" customHeight="1">
      <c r="A33" s="152">
        <v>220500</v>
      </c>
      <c r="B33" s="142"/>
      <c r="C33" s="142">
        <v>1500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38">
        <f t="shared" si="7"/>
        <v>1500</v>
      </c>
    </row>
    <row r="34" spans="1:26" ht="20.25" customHeight="1">
      <c r="A34" s="141">
        <v>220600</v>
      </c>
      <c r="B34" s="140">
        <f>5340+580</f>
        <v>5920</v>
      </c>
      <c r="C34" s="140">
        <v>7480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>
        <v>12810</v>
      </c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38">
        <f t="shared" si="7"/>
        <v>26210</v>
      </c>
    </row>
    <row r="35" spans="1:26" ht="20.25" customHeight="1">
      <c r="A35" s="141">
        <v>220700</v>
      </c>
      <c r="B35" s="140">
        <v>3660</v>
      </c>
      <c r="C35" s="140">
        <v>1520</v>
      </c>
      <c r="D35" s="140"/>
      <c r="E35" s="140"/>
      <c r="F35" s="140">
        <v>0</v>
      </c>
      <c r="G35" s="140"/>
      <c r="H35" s="140"/>
      <c r="I35" s="140"/>
      <c r="J35" s="140"/>
      <c r="K35" s="140"/>
      <c r="L35" s="140"/>
      <c r="M35" s="140">
        <v>5190</v>
      </c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50">
        <f t="shared" si="7"/>
        <v>10370</v>
      </c>
    </row>
    <row r="36" spans="1:26" ht="20.25" customHeight="1">
      <c r="A36" s="153" t="s">
        <v>267</v>
      </c>
      <c r="B36" s="136">
        <f t="shared" ref="B36:Y36" si="8">SUM(B29:B35)</f>
        <v>154020</v>
      </c>
      <c r="C36" s="136">
        <f t="shared" si="8"/>
        <v>76420</v>
      </c>
      <c r="D36" s="136">
        <f t="shared" si="8"/>
        <v>0</v>
      </c>
      <c r="E36" s="136">
        <f t="shared" si="8"/>
        <v>0</v>
      </c>
      <c r="F36" s="136">
        <f t="shared" si="8"/>
        <v>0</v>
      </c>
      <c r="G36" s="136">
        <f t="shared" si="8"/>
        <v>0</v>
      </c>
      <c r="H36" s="136">
        <f t="shared" si="8"/>
        <v>0</v>
      </c>
      <c r="I36" s="136">
        <f t="shared" si="8"/>
        <v>0</v>
      </c>
      <c r="J36" s="136">
        <f t="shared" si="8"/>
        <v>0</v>
      </c>
      <c r="K36" s="136">
        <f t="shared" si="8"/>
        <v>0</v>
      </c>
      <c r="L36" s="136">
        <f t="shared" si="8"/>
        <v>0</v>
      </c>
      <c r="M36" s="136">
        <f t="shared" si="8"/>
        <v>49695</v>
      </c>
      <c r="N36" s="136">
        <f t="shared" si="8"/>
        <v>0</v>
      </c>
      <c r="O36" s="136">
        <f t="shared" si="8"/>
        <v>0</v>
      </c>
      <c r="P36" s="136">
        <f t="shared" si="8"/>
        <v>0</v>
      </c>
      <c r="Q36" s="136">
        <f t="shared" si="8"/>
        <v>0</v>
      </c>
      <c r="R36" s="136">
        <f t="shared" si="8"/>
        <v>0</v>
      </c>
      <c r="S36" s="136">
        <f t="shared" si="8"/>
        <v>0</v>
      </c>
      <c r="T36" s="136">
        <f t="shared" si="8"/>
        <v>0</v>
      </c>
      <c r="U36" s="136">
        <f t="shared" si="8"/>
        <v>0</v>
      </c>
      <c r="V36" s="136">
        <f t="shared" si="8"/>
        <v>0</v>
      </c>
      <c r="W36" s="136">
        <f t="shared" si="8"/>
        <v>0</v>
      </c>
      <c r="X36" s="136">
        <f t="shared" si="8"/>
        <v>0</v>
      </c>
      <c r="Y36" s="136">
        <f t="shared" si="8"/>
        <v>0</v>
      </c>
      <c r="Z36" s="138">
        <f t="shared" si="7"/>
        <v>280135</v>
      </c>
    </row>
    <row r="37" spans="1:26" ht="20.25" customHeight="1" thickBot="1">
      <c r="A37" s="132" t="s">
        <v>268</v>
      </c>
      <c r="B37" s="143">
        <f t="shared" ref="B37:Z37" si="9">B27+B36</f>
        <v>154020</v>
      </c>
      <c r="C37" s="143">
        <f t="shared" si="9"/>
        <v>76420</v>
      </c>
      <c r="D37" s="143">
        <f t="shared" si="9"/>
        <v>0</v>
      </c>
      <c r="E37" s="143">
        <f t="shared" si="9"/>
        <v>0</v>
      </c>
      <c r="F37" s="143">
        <f t="shared" si="9"/>
        <v>0</v>
      </c>
      <c r="G37" s="143">
        <f t="shared" si="9"/>
        <v>0</v>
      </c>
      <c r="H37" s="143">
        <f t="shared" si="9"/>
        <v>0</v>
      </c>
      <c r="I37" s="143">
        <f t="shared" si="9"/>
        <v>0</v>
      </c>
      <c r="J37" s="143">
        <f t="shared" si="9"/>
        <v>0</v>
      </c>
      <c r="K37" s="143">
        <f t="shared" si="9"/>
        <v>0</v>
      </c>
      <c r="L37" s="143">
        <f t="shared" si="9"/>
        <v>0</v>
      </c>
      <c r="M37" s="143">
        <f t="shared" si="9"/>
        <v>49695</v>
      </c>
      <c r="N37" s="143">
        <f t="shared" si="9"/>
        <v>0</v>
      </c>
      <c r="O37" s="143">
        <f t="shared" si="9"/>
        <v>0</v>
      </c>
      <c r="P37" s="143">
        <f t="shared" si="9"/>
        <v>0</v>
      </c>
      <c r="Q37" s="143">
        <f t="shared" si="9"/>
        <v>0</v>
      </c>
      <c r="R37" s="143">
        <f t="shared" si="9"/>
        <v>0</v>
      </c>
      <c r="S37" s="143">
        <f t="shared" si="9"/>
        <v>0</v>
      </c>
      <c r="T37" s="143">
        <f t="shared" si="9"/>
        <v>0</v>
      </c>
      <c r="U37" s="143">
        <f t="shared" si="9"/>
        <v>0</v>
      </c>
      <c r="V37" s="143">
        <f t="shared" si="9"/>
        <v>0</v>
      </c>
      <c r="W37" s="143">
        <f t="shared" si="9"/>
        <v>0</v>
      </c>
      <c r="X37" s="143">
        <f t="shared" si="9"/>
        <v>0</v>
      </c>
      <c r="Y37" s="143">
        <f t="shared" si="9"/>
        <v>0</v>
      </c>
      <c r="Z37" s="151">
        <f t="shared" si="9"/>
        <v>280135</v>
      </c>
    </row>
    <row r="38" spans="1:26" ht="20.25" customHeight="1">
      <c r="A38" s="17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ht="20.25" customHeight="1">
      <c r="A39" s="17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26" ht="20.25" customHeight="1">
      <c r="A40" s="17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26" ht="20.25" customHeight="1" thickBot="1">
      <c r="A41" s="17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</row>
    <row r="42" spans="1:26" ht="20.25" customHeight="1">
      <c r="A42" s="483" t="s">
        <v>227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483"/>
      <c r="T42" s="483"/>
      <c r="U42" s="483"/>
      <c r="V42" s="483"/>
      <c r="W42" s="483"/>
      <c r="X42" s="483"/>
      <c r="Y42" s="483"/>
      <c r="Z42" s="483"/>
    </row>
    <row r="43" spans="1:26" ht="20.25" customHeight="1">
      <c r="A43" s="476" t="s">
        <v>228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</row>
    <row r="44" spans="1:26" ht="20.25" customHeight="1" thickBot="1">
      <c r="A44" s="475" t="str">
        <f>A3</f>
        <v>วันที่  31  ตุลาคม  2555</v>
      </c>
      <c r="B44" s="475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</row>
    <row r="45" spans="1:26" ht="20.25" customHeight="1">
      <c r="A45" s="130" t="s">
        <v>229</v>
      </c>
      <c r="B45" s="477" t="s">
        <v>230</v>
      </c>
      <c r="C45" s="477"/>
      <c r="D45" s="477" t="s">
        <v>231</v>
      </c>
      <c r="E45" s="477"/>
      <c r="F45" s="477" t="s">
        <v>232</v>
      </c>
      <c r="G45" s="477"/>
      <c r="H45" s="477"/>
      <c r="I45" s="477" t="s">
        <v>233</v>
      </c>
      <c r="J45" s="477"/>
      <c r="K45" s="477" t="s">
        <v>234</v>
      </c>
      <c r="L45" s="477"/>
      <c r="M45" s="478" t="s">
        <v>235</v>
      </c>
      <c r="N45" s="479"/>
      <c r="O45" s="480"/>
      <c r="P45" s="477" t="s">
        <v>236</v>
      </c>
      <c r="Q45" s="477"/>
      <c r="R45" s="477" t="s">
        <v>237</v>
      </c>
      <c r="S45" s="477"/>
      <c r="T45" s="477"/>
      <c r="U45" s="131" t="s">
        <v>238</v>
      </c>
      <c r="V45" s="477" t="s">
        <v>239</v>
      </c>
      <c r="W45" s="477"/>
      <c r="X45" s="131" t="s">
        <v>240</v>
      </c>
      <c r="Y45" s="131" t="s">
        <v>241</v>
      </c>
      <c r="Z45" s="481" t="s">
        <v>56</v>
      </c>
    </row>
    <row r="46" spans="1:26" ht="20.25" customHeight="1" thickBot="1">
      <c r="A46" s="132" t="s">
        <v>242</v>
      </c>
      <c r="B46" s="133" t="s">
        <v>243</v>
      </c>
      <c r="C46" s="133" t="s">
        <v>244</v>
      </c>
      <c r="D46" s="133" t="s">
        <v>245</v>
      </c>
      <c r="E46" s="133" t="s">
        <v>246</v>
      </c>
      <c r="F46" s="133" t="s">
        <v>247</v>
      </c>
      <c r="G46" s="133" t="s">
        <v>248</v>
      </c>
      <c r="H46" s="133" t="s">
        <v>249</v>
      </c>
      <c r="I46" s="133" t="s">
        <v>250</v>
      </c>
      <c r="J46" s="133" t="s">
        <v>251</v>
      </c>
      <c r="K46" s="133" t="s">
        <v>252</v>
      </c>
      <c r="L46" s="133" t="s">
        <v>253</v>
      </c>
      <c r="M46" s="134" t="s">
        <v>254</v>
      </c>
      <c r="N46" s="133" t="s">
        <v>255</v>
      </c>
      <c r="O46" s="133" t="s">
        <v>256</v>
      </c>
      <c r="P46" s="133" t="s">
        <v>257</v>
      </c>
      <c r="Q46" s="133" t="s">
        <v>258</v>
      </c>
      <c r="R46" s="133" t="s">
        <v>259</v>
      </c>
      <c r="S46" s="133" t="s">
        <v>260</v>
      </c>
      <c r="T46" s="133" t="s">
        <v>261</v>
      </c>
      <c r="U46" s="133">
        <v>311</v>
      </c>
      <c r="V46" s="133" t="s">
        <v>263</v>
      </c>
      <c r="W46" s="133" t="s">
        <v>264</v>
      </c>
      <c r="X46" s="133" t="s">
        <v>265</v>
      </c>
      <c r="Y46" s="133" t="s">
        <v>266</v>
      </c>
      <c r="Z46" s="482"/>
    </row>
    <row r="47" spans="1:26" ht="20.25" customHeight="1">
      <c r="A47" s="148" t="s">
        <v>57</v>
      </c>
      <c r="B47" s="136"/>
      <c r="C47" s="136"/>
      <c r="D47" s="136"/>
      <c r="E47" s="136"/>
      <c r="F47" s="136"/>
      <c r="G47" s="136">
        <v>0</v>
      </c>
      <c r="H47" s="136">
        <v>0</v>
      </c>
      <c r="I47" s="136">
        <v>0</v>
      </c>
      <c r="J47" s="136">
        <v>0</v>
      </c>
      <c r="K47" s="136">
        <v>0</v>
      </c>
      <c r="L47" s="136">
        <v>0</v>
      </c>
      <c r="M47" s="136"/>
      <c r="N47" s="136"/>
      <c r="O47" s="136">
        <v>0</v>
      </c>
      <c r="P47" s="136">
        <v>0</v>
      </c>
      <c r="Q47" s="136">
        <v>0</v>
      </c>
      <c r="R47" s="136">
        <v>0</v>
      </c>
      <c r="S47" s="136">
        <v>0</v>
      </c>
      <c r="T47" s="136">
        <v>0</v>
      </c>
      <c r="U47" s="136">
        <v>0</v>
      </c>
      <c r="V47" s="136">
        <v>0</v>
      </c>
      <c r="W47" s="136">
        <v>0</v>
      </c>
      <c r="X47" s="136">
        <v>0</v>
      </c>
      <c r="Y47" s="136">
        <v>0</v>
      </c>
      <c r="Z47" s="146">
        <f>SUM(B47:Y47)</f>
        <v>0</v>
      </c>
    </row>
    <row r="48" spans="1:26" ht="20.25" customHeight="1">
      <c r="A48" s="139">
        <v>531000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38">
        <f>SUM(B48:Y48)</f>
        <v>0</v>
      </c>
    </row>
    <row r="49" spans="1:26" ht="20.25" customHeight="1">
      <c r="A49" s="141">
        <v>310100</v>
      </c>
      <c r="B49" s="140"/>
      <c r="C49" s="140">
        <v>0</v>
      </c>
      <c r="D49" s="140">
        <v>0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38">
        <f>SUM(B49:Y49)</f>
        <v>0</v>
      </c>
    </row>
    <row r="50" spans="1:26" ht="20.25" customHeight="1">
      <c r="A50" s="141">
        <v>310200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38">
        <f t="shared" ref="Z50:Z55" si="10">SUM(B50:Y50)</f>
        <v>0</v>
      </c>
    </row>
    <row r="51" spans="1:26" ht="20.25" customHeight="1">
      <c r="A51" s="141">
        <v>310300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38">
        <f t="shared" si="10"/>
        <v>0</v>
      </c>
    </row>
    <row r="52" spans="1:26" ht="20.25" customHeight="1">
      <c r="A52" s="141">
        <v>310400</v>
      </c>
      <c r="B52" s="140">
        <v>1600</v>
      </c>
      <c r="C52" s="140">
        <v>3000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2"/>
      <c r="Z52" s="138">
        <f t="shared" si="10"/>
        <v>4600</v>
      </c>
    </row>
    <row r="53" spans="1:26" ht="20.25" customHeight="1">
      <c r="A53" s="141">
        <v>310500</v>
      </c>
      <c r="B53" s="154">
        <v>0</v>
      </c>
      <c r="C53" s="140">
        <v>0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38">
        <f t="shared" si="10"/>
        <v>0</v>
      </c>
    </row>
    <row r="54" spans="1:26" ht="20.25" customHeight="1" thickBot="1">
      <c r="A54" s="153">
        <v>310600</v>
      </c>
      <c r="B54" s="155">
        <v>0</v>
      </c>
      <c r="C54" s="140">
        <v>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>
        <v>0</v>
      </c>
      <c r="N54" s="136">
        <v>0</v>
      </c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43"/>
      <c r="Z54" s="138">
        <f t="shared" si="10"/>
        <v>0</v>
      </c>
    </row>
    <row r="55" spans="1:26" ht="20.25" customHeight="1">
      <c r="A55" s="130" t="s">
        <v>267</v>
      </c>
      <c r="B55" s="144">
        <f t="shared" ref="B55:Y55" si="11">SUM(B48:B54)</f>
        <v>1600</v>
      </c>
      <c r="C55" s="144">
        <f t="shared" si="11"/>
        <v>3000</v>
      </c>
      <c r="D55" s="144">
        <f t="shared" si="11"/>
        <v>0</v>
      </c>
      <c r="E55" s="144">
        <f t="shared" si="11"/>
        <v>0</v>
      </c>
      <c r="F55" s="144">
        <f t="shared" si="11"/>
        <v>0</v>
      </c>
      <c r="G55" s="144">
        <f t="shared" si="11"/>
        <v>0</v>
      </c>
      <c r="H55" s="144">
        <f t="shared" si="11"/>
        <v>0</v>
      </c>
      <c r="I55" s="144">
        <f t="shared" si="11"/>
        <v>0</v>
      </c>
      <c r="J55" s="144">
        <f t="shared" si="11"/>
        <v>0</v>
      </c>
      <c r="K55" s="144">
        <f t="shared" si="11"/>
        <v>0</v>
      </c>
      <c r="L55" s="144">
        <f t="shared" si="11"/>
        <v>0</v>
      </c>
      <c r="M55" s="144">
        <f t="shared" si="11"/>
        <v>0</v>
      </c>
      <c r="N55" s="144">
        <f t="shared" si="11"/>
        <v>0</v>
      </c>
      <c r="O55" s="144">
        <f t="shared" si="11"/>
        <v>0</v>
      </c>
      <c r="P55" s="144">
        <f t="shared" si="11"/>
        <v>0</v>
      </c>
      <c r="Q55" s="144">
        <f t="shared" si="11"/>
        <v>0</v>
      </c>
      <c r="R55" s="144">
        <f t="shared" si="11"/>
        <v>0</v>
      </c>
      <c r="S55" s="144">
        <f t="shared" si="11"/>
        <v>0</v>
      </c>
      <c r="T55" s="144">
        <f t="shared" si="11"/>
        <v>0</v>
      </c>
      <c r="U55" s="144">
        <f t="shared" si="11"/>
        <v>0</v>
      </c>
      <c r="V55" s="144">
        <f t="shared" si="11"/>
        <v>0</v>
      </c>
      <c r="W55" s="144">
        <f t="shared" si="11"/>
        <v>0</v>
      </c>
      <c r="X55" s="144">
        <f t="shared" si="11"/>
        <v>0</v>
      </c>
      <c r="Y55" s="144">
        <f t="shared" si="11"/>
        <v>0</v>
      </c>
      <c r="Z55" s="146">
        <f t="shared" si="10"/>
        <v>4600</v>
      </c>
    </row>
    <row r="56" spans="1:26" ht="20.25" customHeight="1" thickBot="1">
      <c r="A56" s="132" t="s">
        <v>268</v>
      </c>
      <c r="B56" s="143">
        <f>B55+B47</f>
        <v>1600</v>
      </c>
      <c r="C56" s="143">
        <f>C47+C55</f>
        <v>3000</v>
      </c>
      <c r="D56" s="143">
        <f t="shared" ref="D56:L56" si="12">D55+D47</f>
        <v>0</v>
      </c>
      <c r="E56" s="143">
        <f t="shared" si="12"/>
        <v>0</v>
      </c>
      <c r="F56" s="143">
        <f t="shared" si="12"/>
        <v>0</v>
      </c>
      <c r="G56" s="143">
        <f t="shared" si="12"/>
        <v>0</v>
      </c>
      <c r="H56" s="143">
        <f t="shared" si="12"/>
        <v>0</v>
      </c>
      <c r="I56" s="143">
        <f t="shared" si="12"/>
        <v>0</v>
      </c>
      <c r="J56" s="143">
        <f t="shared" si="12"/>
        <v>0</v>
      </c>
      <c r="K56" s="143">
        <f t="shared" si="12"/>
        <v>0</v>
      </c>
      <c r="L56" s="143">
        <f t="shared" si="12"/>
        <v>0</v>
      </c>
      <c r="M56" s="143">
        <f t="shared" ref="M56:Z56" si="13">M47+M55</f>
        <v>0</v>
      </c>
      <c r="N56" s="143">
        <f t="shared" si="13"/>
        <v>0</v>
      </c>
      <c r="O56" s="143">
        <f t="shared" si="13"/>
        <v>0</v>
      </c>
      <c r="P56" s="143">
        <f t="shared" si="13"/>
        <v>0</v>
      </c>
      <c r="Q56" s="143">
        <f t="shared" si="13"/>
        <v>0</v>
      </c>
      <c r="R56" s="143">
        <f t="shared" si="13"/>
        <v>0</v>
      </c>
      <c r="S56" s="143">
        <f t="shared" si="13"/>
        <v>0</v>
      </c>
      <c r="T56" s="143">
        <f t="shared" si="13"/>
        <v>0</v>
      </c>
      <c r="U56" s="143">
        <f t="shared" si="13"/>
        <v>0</v>
      </c>
      <c r="V56" s="143">
        <f t="shared" si="13"/>
        <v>0</v>
      </c>
      <c r="W56" s="143">
        <f t="shared" si="13"/>
        <v>0</v>
      </c>
      <c r="X56" s="143">
        <f t="shared" si="13"/>
        <v>0</v>
      </c>
      <c r="Y56" s="143">
        <f t="shared" si="13"/>
        <v>0</v>
      </c>
      <c r="Z56" s="151">
        <f t="shared" si="13"/>
        <v>4600</v>
      </c>
    </row>
    <row r="57" spans="1:26" ht="20.25" customHeight="1">
      <c r="A57" s="135" t="s">
        <v>57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7">
        <f t="shared" ref="Z57:Z62" si="14">SUM(B57:Y57)</f>
        <v>0</v>
      </c>
    </row>
    <row r="58" spans="1:26" ht="20.25" customHeight="1">
      <c r="A58" s="139">
        <v>532000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57">
        <f t="shared" si="14"/>
        <v>0</v>
      </c>
    </row>
    <row r="59" spans="1:26" ht="20.25" customHeight="1">
      <c r="A59" s="152">
        <v>320100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0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57">
        <f t="shared" si="14"/>
        <v>0</v>
      </c>
    </row>
    <row r="60" spans="1:26" ht="20.25" customHeight="1">
      <c r="A60" s="152">
        <v>320200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0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57">
        <f t="shared" si="14"/>
        <v>0</v>
      </c>
    </row>
    <row r="61" spans="1:26" ht="20.25" customHeight="1">
      <c r="A61" s="152">
        <v>320300</v>
      </c>
      <c r="B61" s="142">
        <f>14350.55+4194</f>
        <v>18544.55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0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57">
        <f t="shared" si="14"/>
        <v>18544.55</v>
      </c>
    </row>
    <row r="62" spans="1:26" ht="20.25" customHeight="1" thickBot="1">
      <c r="A62" s="152">
        <v>320400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9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57">
        <f t="shared" si="14"/>
        <v>0</v>
      </c>
    </row>
    <row r="63" spans="1:26" ht="20.25" customHeight="1">
      <c r="A63" s="130" t="s">
        <v>267</v>
      </c>
      <c r="B63" s="144">
        <f t="shared" ref="B63:Z63" si="15">SUM(B59:B62)</f>
        <v>18544.55</v>
      </c>
      <c r="C63" s="144">
        <f t="shared" si="15"/>
        <v>0</v>
      </c>
      <c r="D63" s="144">
        <f t="shared" si="15"/>
        <v>0</v>
      </c>
      <c r="E63" s="144">
        <f t="shared" si="15"/>
        <v>0</v>
      </c>
      <c r="F63" s="144">
        <f t="shared" si="15"/>
        <v>0</v>
      </c>
      <c r="G63" s="144">
        <f t="shared" si="15"/>
        <v>0</v>
      </c>
      <c r="H63" s="144">
        <f t="shared" si="15"/>
        <v>0</v>
      </c>
      <c r="I63" s="144">
        <f t="shared" si="15"/>
        <v>0</v>
      </c>
      <c r="J63" s="144">
        <f t="shared" si="15"/>
        <v>0</v>
      </c>
      <c r="K63" s="144">
        <f t="shared" si="15"/>
        <v>0</v>
      </c>
      <c r="L63" s="144">
        <f t="shared" si="15"/>
        <v>0</v>
      </c>
      <c r="M63" s="144">
        <f t="shared" si="15"/>
        <v>0</v>
      </c>
      <c r="N63" s="144">
        <f t="shared" si="15"/>
        <v>0</v>
      </c>
      <c r="O63" s="144">
        <f t="shared" si="15"/>
        <v>0</v>
      </c>
      <c r="P63" s="144">
        <f t="shared" si="15"/>
        <v>0</v>
      </c>
      <c r="Q63" s="144">
        <f t="shared" si="15"/>
        <v>0</v>
      </c>
      <c r="R63" s="144">
        <f t="shared" si="15"/>
        <v>0</v>
      </c>
      <c r="S63" s="144">
        <f t="shared" si="15"/>
        <v>0</v>
      </c>
      <c r="T63" s="144">
        <f t="shared" si="15"/>
        <v>0</v>
      </c>
      <c r="U63" s="144">
        <f t="shared" si="15"/>
        <v>0</v>
      </c>
      <c r="V63" s="144">
        <f t="shared" si="15"/>
        <v>0</v>
      </c>
      <c r="W63" s="144">
        <f t="shared" si="15"/>
        <v>0</v>
      </c>
      <c r="X63" s="144">
        <f t="shared" si="15"/>
        <v>0</v>
      </c>
      <c r="Y63" s="144">
        <f t="shared" si="15"/>
        <v>0</v>
      </c>
      <c r="Z63" s="146">
        <f t="shared" si="15"/>
        <v>18544.55</v>
      </c>
    </row>
    <row r="64" spans="1:26" ht="20.25" customHeight="1" thickBot="1">
      <c r="A64" s="132" t="s">
        <v>268</v>
      </c>
      <c r="B64" s="143">
        <f t="shared" ref="B64:R64" si="16">B57+B63</f>
        <v>18544.55</v>
      </c>
      <c r="C64" s="143">
        <f t="shared" si="16"/>
        <v>0</v>
      </c>
      <c r="D64" s="143">
        <f t="shared" si="16"/>
        <v>0</v>
      </c>
      <c r="E64" s="143">
        <f t="shared" si="16"/>
        <v>0</v>
      </c>
      <c r="F64" s="143">
        <f t="shared" si="16"/>
        <v>0</v>
      </c>
      <c r="G64" s="143">
        <f t="shared" si="16"/>
        <v>0</v>
      </c>
      <c r="H64" s="143">
        <f t="shared" si="16"/>
        <v>0</v>
      </c>
      <c r="I64" s="143">
        <f t="shared" si="16"/>
        <v>0</v>
      </c>
      <c r="J64" s="143">
        <f t="shared" si="16"/>
        <v>0</v>
      </c>
      <c r="K64" s="143">
        <f t="shared" si="16"/>
        <v>0</v>
      </c>
      <c r="L64" s="143">
        <f t="shared" si="16"/>
        <v>0</v>
      </c>
      <c r="M64" s="143">
        <f t="shared" si="16"/>
        <v>0</v>
      </c>
      <c r="N64" s="143">
        <f t="shared" si="16"/>
        <v>0</v>
      </c>
      <c r="O64" s="143">
        <f t="shared" si="16"/>
        <v>0</v>
      </c>
      <c r="P64" s="143">
        <f t="shared" si="16"/>
        <v>0</v>
      </c>
      <c r="Q64" s="143">
        <f t="shared" si="16"/>
        <v>0</v>
      </c>
      <c r="R64" s="143">
        <f t="shared" si="16"/>
        <v>0</v>
      </c>
      <c r="S64" s="143">
        <f>+S57+S63</f>
        <v>0</v>
      </c>
      <c r="T64" s="143">
        <f t="shared" ref="T64:Z64" si="17">T57+T63</f>
        <v>0</v>
      </c>
      <c r="U64" s="143">
        <f t="shared" si="17"/>
        <v>0</v>
      </c>
      <c r="V64" s="143">
        <f t="shared" si="17"/>
        <v>0</v>
      </c>
      <c r="W64" s="143">
        <f t="shared" si="17"/>
        <v>0</v>
      </c>
      <c r="X64" s="143">
        <f t="shared" si="17"/>
        <v>0</v>
      </c>
      <c r="Y64" s="143">
        <f t="shared" si="17"/>
        <v>0</v>
      </c>
      <c r="Z64" s="151">
        <f t="shared" si="17"/>
        <v>18544.55</v>
      </c>
    </row>
    <row r="65" spans="1:208" s="140" customFormat="1" ht="20.25" customHeight="1">
      <c r="A65" s="148" t="s">
        <v>57</v>
      </c>
      <c r="B65" s="136"/>
      <c r="C65" s="142"/>
      <c r="D65" s="155"/>
      <c r="E65" s="155"/>
      <c r="F65" s="136"/>
      <c r="G65" s="136"/>
      <c r="H65" s="136"/>
      <c r="I65" s="155"/>
      <c r="J65" s="158"/>
      <c r="K65" s="158"/>
      <c r="L65" s="158"/>
      <c r="M65" s="158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0">
        <f t="shared" ref="Z65:Z80" si="18">SUM(B65:Y65)</f>
        <v>0</v>
      </c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147"/>
      <c r="DL65" s="147"/>
      <c r="DM65" s="147"/>
      <c r="DN65" s="147"/>
      <c r="DO65" s="147"/>
      <c r="DP65" s="147"/>
      <c r="DQ65" s="147"/>
      <c r="DR65" s="147"/>
      <c r="DS65" s="147"/>
      <c r="DT65" s="147"/>
      <c r="DU65" s="147"/>
      <c r="DV65" s="147"/>
      <c r="DW65" s="147"/>
      <c r="DX65" s="147"/>
      <c r="DY65" s="147"/>
      <c r="DZ65" s="147"/>
      <c r="EA65" s="147"/>
      <c r="EB65" s="147"/>
      <c r="EC65" s="147"/>
      <c r="ED65" s="147"/>
      <c r="EE65" s="147"/>
      <c r="EF65" s="147"/>
      <c r="EG65" s="147"/>
      <c r="EH65" s="147"/>
      <c r="EI65" s="147"/>
      <c r="EJ65" s="147"/>
      <c r="EK65" s="147"/>
      <c r="EL65" s="147"/>
      <c r="EM65" s="147"/>
      <c r="EN65" s="147"/>
      <c r="EO65" s="147"/>
      <c r="EP65" s="147"/>
      <c r="EQ65" s="147"/>
      <c r="ER65" s="147"/>
      <c r="ES65" s="147"/>
      <c r="ET65" s="147"/>
      <c r="EU65" s="147"/>
      <c r="EV65" s="147"/>
      <c r="EW65" s="147"/>
      <c r="EX65" s="147"/>
      <c r="EY65" s="147"/>
      <c r="EZ65" s="147"/>
      <c r="FA65" s="147"/>
      <c r="FB65" s="147"/>
      <c r="FC65" s="147"/>
      <c r="FD65" s="147"/>
      <c r="FE65" s="147"/>
      <c r="FF65" s="147"/>
      <c r="FG65" s="147"/>
      <c r="FH65" s="147"/>
      <c r="FI65" s="147"/>
      <c r="FJ65" s="147"/>
      <c r="FK65" s="147"/>
      <c r="FL65" s="147"/>
      <c r="FM65" s="147"/>
      <c r="FN65" s="147"/>
      <c r="FO65" s="147"/>
      <c r="FP65" s="147"/>
      <c r="FQ65" s="147"/>
      <c r="FR65" s="147"/>
      <c r="FS65" s="147"/>
      <c r="FT65" s="147"/>
      <c r="FU65" s="147"/>
      <c r="FV65" s="147"/>
      <c r="FW65" s="147"/>
      <c r="FX65" s="147"/>
      <c r="FY65" s="147"/>
      <c r="FZ65" s="147"/>
      <c r="GA65" s="147"/>
      <c r="GB65" s="147"/>
      <c r="GC65" s="147"/>
      <c r="GD65" s="147"/>
      <c r="GE65" s="147"/>
      <c r="GF65" s="147"/>
      <c r="GG65" s="147"/>
      <c r="GH65" s="147"/>
      <c r="GI65" s="147"/>
      <c r="GJ65" s="147"/>
      <c r="GK65" s="147"/>
      <c r="GL65" s="147"/>
      <c r="GM65" s="147"/>
      <c r="GN65" s="147"/>
      <c r="GO65" s="147"/>
      <c r="GP65" s="147"/>
      <c r="GQ65" s="147"/>
      <c r="GR65" s="147"/>
      <c r="GS65" s="147"/>
      <c r="GT65" s="147"/>
      <c r="GU65" s="147"/>
      <c r="GV65" s="147"/>
      <c r="GW65" s="147"/>
      <c r="GX65" s="147"/>
      <c r="GY65" s="147"/>
      <c r="GZ65" s="147"/>
    </row>
    <row r="66" spans="1:208" s="140" customFormat="1" ht="20.25" customHeight="1">
      <c r="A66" s="139">
        <v>533000</v>
      </c>
      <c r="B66" s="154"/>
      <c r="C66" s="154"/>
      <c r="D66" s="154"/>
      <c r="E66" s="154"/>
      <c r="F66" s="154"/>
      <c r="G66" s="154"/>
      <c r="H66" s="154"/>
      <c r="I66" s="154"/>
      <c r="J66" s="158"/>
      <c r="K66" s="158"/>
      <c r="L66" s="158"/>
      <c r="M66" s="158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0">
        <f t="shared" si="18"/>
        <v>0</v>
      </c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7"/>
      <c r="CK66" s="147"/>
      <c r="CL66" s="147"/>
      <c r="CM66" s="147"/>
      <c r="CN66" s="147"/>
      <c r="CO66" s="147"/>
      <c r="CP66" s="147"/>
      <c r="CQ66" s="147"/>
      <c r="CR66" s="147"/>
      <c r="CS66" s="147"/>
      <c r="CT66" s="147"/>
      <c r="CU66" s="147"/>
      <c r="CV66" s="147"/>
      <c r="CW66" s="147"/>
      <c r="CX66" s="147"/>
      <c r="CY66" s="147"/>
      <c r="CZ66" s="147"/>
      <c r="DA66" s="147"/>
      <c r="DB66" s="147"/>
      <c r="DC66" s="147"/>
      <c r="DD66" s="147"/>
      <c r="DE66" s="147"/>
      <c r="DF66" s="147"/>
      <c r="DG66" s="147"/>
      <c r="DH66" s="147"/>
      <c r="DI66" s="147"/>
      <c r="DJ66" s="147"/>
      <c r="DK66" s="147"/>
      <c r="DL66" s="147"/>
      <c r="DM66" s="147"/>
      <c r="DN66" s="147"/>
      <c r="DO66" s="147"/>
      <c r="DP66" s="147"/>
      <c r="DQ66" s="147"/>
      <c r="DR66" s="147"/>
      <c r="DS66" s="147"/>
      <c r="DT66" s="147"/>
      <c r="DU66" s="147"/>
      <c r="DV66" s="147"/>
      <c r="DW66" s="147"/>
      <c r="DX66" s="147"/>
      <c r="DY66" s="147"/>
      <c r="DZ66" s="147"/>
      <c r="EA66" s="147"/>
      <c r="EB66" s="147"/>
      <c r="EC66" s="147"/>
      <c r="ED66" s="147"/>
      <c r="EE66" s="147"/>
      <c r="EF66" s="147"/>
      <c r="EG66" s="147"/>
      <c r="EH66" s="147"/>
      <c r="EI66" s="147"/>
      <c r="EJ66" s="147"/>
      <c r="EK66" s="147"/>
      <c r="EL66" s="147"/>
      <c r="EM66" s="147"/>
      <c r="EN66" s="147"/>
      <c r="EO66" s="147"/>
      <c r="EP66" s="147"/>
      <c r="EQ66" s="147"/>
      <c r="ER66" s="147"/>
      <c r="ES66" s="147"/>
      <c r="ET66" s="147"/>
      <c r="EU66" s="147"/>
      <c r="EV66" s="147"/>
      <c r="EW66" s="147"/>
      <c r="EX66" s="147"/>
      <c r="EY66" s="147"/>
      <c r="EZ66" s="147"/>
      <c r="FA66" s="147"/>
      <c r="FB66" s="147"/>
      <c r="FC66" s="147"/>
      <c r="FD66" s="147"/>
      <c r="FE66" s="147"/>
      <c r="FF66" s="147"/>
      <c r="FG66" s="147"/>
      <c r="FH66" s="147"/>
      <c r="FI66" s="147"/>
      <c r="FJ66" s="147"/>
      <c r="FK66" s="147"/>
      <c r="FL66" s="147"/>
      <c r="FM66" s="147"/>
      <c r="FN66" s="147"/>
      <c r="FO66" s="147"/>
      <c r="FP66" s="147"/>
      <c r="FQ66" s="147"/>
      <c r="FR66" s="147"/>
      <c r="FS66" s="147"/>
      <c r="FT66" s="147"/>
      <c r="FU66" s="147"/>
      <c r="FV66" s="147"/>
      <c r="FW66" s="147"/>
      <c r="FX66" s="147"/>
      <c r="FY66" s="147"/>
      <c r="FZ66" s="147"/>
      <c r="GA66" s="147"/>
      <c r="GB66" s="147"/>
      <c r="GC66" s="147"/>
      <c r="GD66" s="147"/>
      <c r="GE66" s="147"/>
      <c r="GF66" s="147"/>
      <c r="GG66" s="147"/>
      <c r="GH66" s="147"/>
      <c r="GI66" s="147"/>
      <c r="GJ66" s="147"/>
      <c r="GK66" s="147"/>
      <c r="GL66" s="147"/>
      <c r="GM66" s="147"/>
      <c r="GN66" s="147"/>
      <c r="GO66" s="147"/>
      <c r="GP66" s="147"/>
      <c r="GQ66" s="147"/>
      <c r="GR66" s="147"/>
      <c r="GS66" s="147"/>
      <c r="GT66" s="147"/>
      <c r="GU66" s="147"/>
      <c r="GV66" s="147"/>
      <c r="GW66" s="147"/>
      <c r="GX66" s="147"/>
      <c r="GY66" s="147"/>
      <c r="GZ66" s="147"/>
    </row>
    <row r="67" spans="1:208" s="140" customFormat="1" ht="20.25" customHeight="1">
      <c r="A67" s="141">
        <v>330100</v>
      </c>
      <c r="B67" s="142">
        <v>0</v>
      </c>
      <c r="C67" s="142">
        <v>0</v>
      </c>
      <c r="D67" s="154"/>
      <c r="E67" s="154"/>
      <c r="F67" s="142"/>
      <c r="G67" s="142"/>
      <c r="H67" s="154"/>
      <c r="I67" s="154"/>
      <c r="J67" s="158"/>
      <c r="K67" s="158"/>
      <c r="L67" s="158"/>
      <c r="M67" s="158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0">
        <f t="shared" si="18"/>
        <v>0</v>
      </c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147"/>
      <c r="DL67" s="147"/>
      <c r="DM67" s="147"/>
      <c r="DN67" s="147"/>
      <c r="DO67" s="147"/>
      <c r="DP67" s="147"/>
      <c r="DQ67" s="147"/>
      <c r="DR67" s="147"/>
      <c r="DS67" s="147"/>
      <c r="DT67" s="147"/>
      <c r="DU67" s="147"/>
      <c r="DV67" s="147"/>
      <c r="DW67" s="147"/>
      <c r="DX67" s="147"/>
      <c r="DY67" s="147"/>
      <c r="DZ67" s="147"/>
      <c r="EA67" s="147"/>
      <c r="EB67" s="147"/>
      <c r="EC67" s="147"/>
      <c r="ED67" s="147"/>
      <c r="EE67" s="147"/>
      <c r="EF67" s="147"/>
      <c r="EG67" s="147"/>
      <c r="EH67" s="147"/>
      <c r="EI67" s="147"/>
      <c r="EJ67" s="147"/>
      <c r="EK67" s="147"/>
      <c r="EL67" s="147"/>
      <c r="EM67" s="147"/>
      <c r="EN67" s="147"/>
      <c r="EO67" s="147"/>
      <c r="EP67" s="147"/>
      <c r="EQ67" s="147"/>
      <c r="ER67" s="147"/>
      <c r="ES67" s="147"/>
      <c r="ET67" s="147"/>
      <c r="EU67" s="147"/>
      <c r="EV67" s="147"/>
      <c r="EW67" s="147"/>
      <c r="EX67" s="147"/>
      <c r="EY67" s="147"/>
      <c r="EZ67" s="147"/>
      <c r="FA67" s="147"/>
      <c r="FB67" s="147"/>
      <c r="FC67" s="147"/>
      <c r="FD67" s="147"/>
      <c r="FE67" s="147"/>
      <c r="FF67" s="147"/>
      <c r="FG67" s="147"/>
      <c r="FH67" s="147"/>
      <c r="FI67" s="147"/>
      <c r="FJ67" s="147"/>
      <c r="FK67" s="147"/>
      <c r="FL67" s="147"/>
      <c r="FM67" s="147"/>
      <c r="FN67" s="147"/>
      <c r="FO67" s="147"/>
      <c r="FP67" s="147"/>
      <c r="FQ67" s="147"/>
      <c r="FR67" s="147"/>
      <c r="FS67" s="147"/>
      <c r="FT67" s="147"/>
      <c r="FU67" s="147"/>
      <c r="FV67" s="147"/>
      <c r="FW67" s="147"/>
      <c r="FX67" s="147"/>
      <c r="FY67" s="147"/>
      <c r="FZ67" s="147"/>
      <c r="GA67" s="147"/>
      <c r="GB67" s="147"/>
      <c r="GC67" s="147"/>
      <c r="GD67" s="147"/>
      <c r="GE67" s="147"/>
      <c r="GF67" s="147"/>
      <c r="GG67" s="147"/>
      <c r="GH67" s="147"/>
      <c r="GI67" s="147"/>
      <c r="GJ67" s="147"/>
      <c r="GK67" s="147"/>
      <c r="GL67" s="147"/>
      <c r="GM67" s="147"/>
      <c r="GN67" s="147"/>
      <c r="GO67" s="147"/>
      <c r="GP67" s="147"/>
      <c r="GQ67" s="147"/>
      <c r="GR67" s="147"/>
      <c r="GS67" s="147"/>
      <c r="GT67" s="147"/>
      <c r="GU67" s="147"/>
      <c r="GV67" s="147"/>
      <c r="GW67" s="147"/>
      <c r="GX67" s="147"/>
      <c r="GY67" s="147"/>
      <c r="GZ67" s="147"/>
    </row>
    <row r="68" spans="1:208" s="140" customFormat="1" ht="20.25" customHeight="1">
      <c r="A68" s="141">
        <v>330300</v>
      </c>
      <c r="B68" s="142"/>
      <c r="C68" s="142">
        <v>0</v>
      </c>
      <c r="D68" s="154"/>
      <c r="E68" s="154"/>
      <c r="F68" s="142"/>
      <c r="G68" s="142"/>
      <c r="H68" s="142"/>
      <c r="I68" s="154"/>
      <c r="J68" s="158"/>
      <c r="K68" s="158"/>
      <c r="L68" s="158"/>
      <c r="M68" s="158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0">
        <f t="shared" si="18"/>
        <v>0</v>
      </c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147"/>
      <c r="DL68" s="147"/>
      <c r="DM68" s="147"/>
      <c r="DN68" s="147"/>
      <c r="DO68" s="147"/>
      <c r="DP68" s="147"/>
      <c r="DQ68" s="147"/>
      <c r="DR68" s="147"/>
      <c r="DS68" s="147"/>
      <c r="DT68" s="147"/>
      <c r="DU68" s="147"/>
      <c r="DV68" s="147"/>
      <c r="DW68" s="147"/>
      <c r="DX68" s="147"/>
      <c r="DY68" s="147"/>
      <c r="DZ68" s="147"/>
      <c r="EA68" s="147"/>
      <c r="EB68" s="147"/>
      <c r="EC68" s="147"/>
      <c r="ED68" s="147"/>
      <c r="EE68" s="147"/>
      <c r="EF68" s="147"/>
      <c r="EG68" s="147"/>
      <c r="EH68" s="147"/>
      <c r="EI68" s="147"/>
      <c r="EJ68" s="147"/>
      <c r="EK68" s="147"/>
      <c r="EL68" s="147"/>
      <c r="EM68" s="147"/>
      <c r="EN68" s="147"/>
      <c r="EO68" s="147"/>
      <c r="EP68" s="147"/>
      <c r="EQ68" s="147"/>
      <c r="ER68" s="147"/>
      <c r="ES68" s="147"/>
      <c r="ET68" s="147"/>
      <c r="EU68" s="147"/>
      <c r="EV68" s="147"/>
      <c r="EW68" s="147"/>
      <c r="EX68" s="147"/>
      <c r="EY68" s="147"/>
      <c r="EZ68" s="147"/>
      <c r="FA68" s="147"/>
      <c r="FB68" s="147"/>
      <c r="FC68" s="147"/>
      <c r="FD68" s="147"/>
      <c r="FE68" s="147"/>
      <c r="FF68" s="147"/>
      <c r="FG68" s="147"/>
      <c r="FH68" s="147"/>
      <c r="FI68" s="147"/>
      <c r="FJ68" s="147"/>
      <c r="FK68" s="147"/>
      <c r="FL68" s="147"/>
      <c r="FM68" s="147"/>
      <c r="FN68" s="147"/>
      <c r="FO68" s="147"/>
      <c r="FP68" s="147"/>
      <c r="FQ68" s="147"/>
      <c r="FR68" s="147"/>
      <c r="FS68" s="147"/>
      <c r="FT68" s="147"/>
      <c r="FU68" s="147"/>
      <c r="FV68" s="147"/>
      <c r="FW68" s="147"/>
      <c r="FX68" s="147"/>
      <c r="FY68" s="147"/>
      <c r="FZ68" s="147"/>
      <c r="GA68" s="147"/>
      <c r="GB68" s="147"/>
      <c r="GC68" s="147"/>
      <c r="GD68" s="147"/>
      <c r="GE68" s="147"/>
      <c r="GF68" s="147"/>
      <c r="GG68" s="147"/>
      <c r="GH68" s="147"/>
      <c r="GI68" s="147"/>
      <c r="GJ68" s="147"/>
      <c r="GK68" s="147"/>
      <c r="GL68" s="147"/>
      <c r="GM68" s="147"/>
      <c r="GN68" s="147"/>
      <c r="GO68" s="147"/>
      <c r="GP68" s="147"/>
      <c r="GQ68" s="147"/>
      <c r="GR68" s="147"/>
      <c r="GS68" s="147"/>
      <c r="GT68" s="147"/>
      <c r="GU68" s="147"/>
      <c r="GV68" s="147"/>
      <c r="GW68" s="147"/>
      <c r="GX68" s="147"/>
      <c r="GY68" s="147"/>
      <c r="GZ68" s="147"/>
    </row>
    <row r="69" spans="1:208" s="140" customFormat="1" ht="20.25" customHeight="1">
      <c r="A69" s="141">
        <v>330400</v>
      </c>
      <c r="B69" s="142">
        <v>0</v>
      </c>
      <c r="C69" s="142"/>
      <c r="D69" s="154"/>
      <c r="E69" s="154"/>
      <c r="F69" s="142"/>
      <c r="G69" s="142">
        <v>0</v>
      </c>
      <c r="H69" s="142"/>
      <c r="I69" s="154"/>
      <c r="J69" s="158"/>
      <c r="K69" s="158"/>
      <c r="L69" s="158"/>
      <c r="M69" s="158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38">
        <f t="shared" si="18"/>
        <v>0</v>
      </c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7"/>
      <c r="CH69" s="147"/>
      <c r="CI69" s="147"/>
      <c r="CJ69" s="147"/>
      <c r="CK69" s="147"/>
      <c r="CL69" s="147"/>
      <c r="CM69" s="147"/>
      <c r="CN69" s="147"/>
      <c r="CO69" s="147"/>
      <c r="CP69" s="147"/>
      <c r="CQ69" s="147"/>
      <c r="CR69" s="147"/>
      <c r="CS69" s="147"/>
      <c r="CT69" s="147"/>
      <c r="CU69" s="147"/>
      <c r="CV69" s="147"/>
      <c r="CW69" s="147"/>
      <c r="CX69" s="147"/>
      <c r="CY69" s="147"/>
      <c r="CZ69" s="147"/>
      <c r="DA69" s="147"/>
      <c r="DB69" s="147"/>
      <c r="DC69" s="147"/>
      <c r="DD69" s="147"/>
      <c r="DE69" s="147"/>
      <c r="DF69" s="147"/>
      <c r="DG69" s="147"/>
      <c r="DH69" s="147"/>
      <c r="DI69" s="147"/>
      <c r="DJ69" s="147"/>
      <c r="DK69" s="147"/>
      <c r="DL69" s="147"/>
      <c r="DM69" s="147"/>
      <c r="DN69" s="147"/>
      <c r="DO69" s="147"/>
      <c r="DP69" s="147"/>
      <c r="DQ69" s="147"/>
      <c r="DR69" s="147"/>
      <c r="DS69" s="147"/>
      <c r="DT69" s="147"/>
      <c r="DU69" s="147"/>
      <c r="DV69" s="147"/>
      <c r="DW69" s="147"/>
      <c r="DX69" s="147"/>
      <c r="DY69" s="147"/>
      <c r="DZ69" s="147"/>
      <c r="EA69" s="147"/>
      <c r="EB69" s="147"/>
      <c r="EC69" s="147"/>
      <c r="ED69" s="147"/>
      <c r="EE69" s="147"/>
      <c r="EF69" s="147"/>
      <c r="EG69" s="147"/>
      <c r="EH69" s="147"/>
      <c r="EI69" s="147"/>
      <c r="EJ69" s="147"/>
      <c r="EK69" s="147"/>
      <c r="EL69" s="147"/>
      <c r="EM69" s="147"/>
      <c r="EN69" s="147"/>
      <c r="EO69" s="147"/>
      <c r="EP69" s="147"/>
      <c r="EQ69" s="147"/>
      <c r="ER69" s="147"/>
      <c r="ES69" s="147"/>
      <c r="ET69" s="147"/>
      <c r="EU69" s="147"/>
      <c r="EV69" s="147"/>
      <c r="EW69" s="147"/>
      <c r="EX69" s="147"/>
      <c r="EY69" s="147"/>
      <c r="EZ69" s="147"/>
      <c r="FA69" s="147"/>
      <c r="FB69" s="147"/>
      <c r="FC69" s="147"/>
      <c r="FD69" s="147"/>
      <c r="FE69" s="147"/>
      <c r="FF69" s="147"/>
      <c r="FG69" s="147"/>
      <c r="FH69" s="147"/>
      <c r="FI69" s="147"/>
      <c r="FJ69" s="147"/>
      <c r="FK69" s="147"/>
      <c r="FL69" s="147"/>
      <c r="FM69" s="147"/>
      <c r="FN69" s="147"/>
      <c r="FO69" s="147"/>
      <c r="FP69" s="147"/>
      <c r="FQ69" s="147"/>
      <c r="FR69" s="147"/>
      <c r="FS69" s="147"/>
      <c r="FT69" s="147"/>
      <c r="FU69" s="147"/>
      <c r="FV69" s="147"/>
      <c r="FW69" s="147"/>
      <c r="FX69" s="147"/>
      <c r="FY69" s="147"/>
      <c r="FZ69" s="147"/>
      <c r="GA69" s="147"/>
      <c r="GB69" s="147"/>
      <c r="GC69" s="147"/>
      <c r="GD69" s="147"/>
      <c r="GE69" s="147"/>
      <c r="GF69" s="147"/>
      <c r="GG69" s="147"/>
      <c r="GH69" s="147"/>
      <c r="GI69" s="147"/>
      <c r="GJ69" s="147"/>
      <c r="GK69" s="147"/>
      <c r="GL69" s="147"/>
      <c r="GM69" s="147"/>
      <c r="GN69" s="147"/>
      <c r="GO69" s="147"/>
      <c r="GP69" s="147"/>
      <c r="GQ69" s="147"/>
      <c r="GR69" s="147"/>
      <c r="GS69" s="147"/>
      <c r="GT69" s="147"/>
      <c r="GU69" s="147"/>
      <c r="GV69" s="147"/>
      <c r="GW69" s="147"/>
      <c r="GX69" s="147"/>
      <c r="GY69" s="147"/>
      <c r="GZ69" s="147"/>
    </row>
    <row r="70" spans="1:208" s="140" customFormat="1" ht="20.25" customHeight="1">
      <c r="A70" s="141">
        <v>330500</v>
      </c>
      <c r="B70" s="142"/>
      <c r="C70" s="142"/>
      <c r="D70" s="154"/>
      <c r="E70" s="154"/>
      <c r="F70" s="142"/>
      <c r="G70" s="142"/>
      <c r="H70" s="142"/>
      <c r="I70" s="154"/>
      <c r="J70" s="158"/>
      <c r="K70" s="158"/>
      <c r="L70" s="158"/>
      <c r="M70" s="158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38">
        <f t="shared" si="18"/>
        <v>0</v>
      </c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  <c r="BQ70" s="147"/>
      <c r="BR70" s="147"/>
      <c r="BS70" s="147"/>
      <c r="BT70" s="147"/>
      <c r="BU70" s="147"/>
      <c r="BV70" s="147"/>
      <c r="BW70" s="147"/>
      <c r="BX70" s="147"/>
      <c r="BY70" s="147"/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/>
      <c r="CT70" s="147"/>
      <c r="CU70" s="147"/>
      <c r="CV70" s="147"/>
      <c r="CW70" s="147"/>
      <c r="CX70" s="147"/>
      <c r="CY70" s="147"/>
      <c r="CZ70" s="147"/>
      <c r="DA70" s="147"/>
      <c r="DB70" s="147"/>
      <c r="DC70" s="147"/>
      <c r="DD70" s="147"/>
      <c r="DE70" s="147"/>
      <c r="DF70" s="147"/>
      <c r="DG70" s="147"/>
      <c r="DH70" s="147"/>
      <c r="DI70" s="147"/>
      <c r="DJ70" s="147"/>
      <c r="DK70" s="147"/>
      <c r="DL70" s="147"/>
      <c r="DM70" s="147"/>
      <c r="DN70" s="147"/>
      <c r="DO70" s="147"/>
      <c r="DP70" s="147"/>
      <c r="DQ70" s="147"/>
      <c r="DR70" s="147"/>
      <c r="DS70" s="147"/>
      <c r="DT70" s="147"/>
      <c r="DU70" s="147"/>
      <c r="DV70" s="147"/>
      <c r="DW70" s="147"/>
      <c r="DX70" s="147"/>
      <c r="DY70" s="147"/>
      <c r="DZ70" s="147"/>
      <c r="EA70" s="147"/>
      <c r="EB70" s="147"/>
      <c r="EC70" s="147"/>
      <c r="ED70" s="147"/>
      <c r="EE70" s="147"/>
      <c r="EF70" s="147"/>
      <c r="EG70" s="147"/>
      <c r="EH70" s="147"/>
      <c r="EI70" s="147"/>
      <c r="EJ70" s="147"/>
      <c r="EK70" s="147"/>
      <c r="EL70" s="147"/>
      <c r="EM70" s="147"/>
      <c r="EN70" s="147"/>
      <c r="EO70" s="147"/>
      <c r="EP70" s="147"/>
      <c r="EQ70" s="147"/>
      <c r="ER70" s="147"/>
      <c r="ES70" s="147"/>
      <c r="ET70" s="147"/>
      <c r="EU70" s="147"/>
      <c r="EV70" s="147"/>
      <c r="EW70" s="147"/>
      <c r="EX70" s="147"/>
      <c r="EY70" s="147"/>
      <c r="EZ70" s="147"/>
      <c r="FA70" s="147"/>
      <c r="FB70" s="147"/>
      <c r="FC70" s="147"/>
      <c r="FD70" s="147"/>
      <c r="FE70" s="147"/>
      <c r="FF70" s="147"/>
      <c r="FG70" s="147"/>
      <c r="FH70" s="147"/>
      <c r="FI70" s="147"/>
      <c r="FJ70" s="147"/>
      <c r="FK70" s="147"/>
      <c r="FL70" s="147"/>
      <c r="FM70" s="147"/>
      <c r="FN70" s="147"/>
      <c r="FO70" s="147"/>
      <c r="FP70" s="147"/>
      <c r="FQ70" s="147"/>
      <c r="FR70" s="147"/>
      <c r="FS70" s="147"/>
      <c r="FT70" s="147"/>
      <c r="FU70" s="147"/>
      <c r="FV70" s="147"/>
      <c r="FW70" s="147"/>
      <c r="FX70" s="147"/>
      <c r="FY70" s="147"/>
      <c r="FZ70" s="147"/>
      <c r="GA70" s="147"/>
      <c r="GB70" s="147"/>
      <c r="GC70" s="147"/>
      <c r="GD70" s="147"/>
      <c r="GE70" s="147"/>
      <c r="GF70" s="147"/>
      <c r="GG70" s="147"/>
      <c r="GH70" s="147"/>
      <c r="GI70" s="147"/>
      <c r="GJ70" s="147"/>
      <c r="GK70" s="147"/>
      <c r="GL70" s="147"/>
      <c r="GM70" s="147"/>
      <c r="GN70" s="147"/>
      <c r="GO70" s="147"/>
      <c r="GP70" s="147"/>
      <c r="GQ70" s="147"/>
      <c r="GR70" s="147"/>
      <c r="GS70" s="147"/>
      <c r="GT70" s="147"/>
      <c r="GU70" s="147"/>
      <c r="GV70" s="147"/>
      <c r="GW70" s="147"/>
      <c r="GX70" s="147"/>
      <c r="GY70" s="147"/>
      <c r="GZ70" s="147"/>
    </row>
    <row r="71" spans="1:208" s="140" customFormat="1" ht="20.25" customHeight="1">
      <c r="A71" s="141">
        <v>330600</v>
      </c>
      <c r="B71" s="142"/>
      <c r="C71" s="142"/>
      <c r="D71" s="154"/>
      <c r="E71" s="154"/>
      <c r="F71" s="142"/>
      <c r="G71" s="142"/>
      <c r="H71" s="142"/>
      <c r="I71" s="154"/>
      <c r="J71" s="158"/>
      <c r="K71" s="158">
        <v>0</v>
      </c>
      <c r="L71" s="158"/>
      <c r="M71" s="158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38">
        <f t="shared" si="18"/>
        <v>0</v>
      </c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/>
      <c r="CY71" s="147"/>
      <c r="CZ71" s="147"/>
      <c r="DA71" s="147"/>
      <c r="DB71" s="147"/>
      <c r="DC71" s="147"/>
      <c r="DD71" s="147"/>
      <c r="DE71" s="147"/>
      <c r="DF71" s="147"/>
      <c r="DG71" s="147"/>
      <c r="DH71" s="147"/>
      <c r="DI71" s="147"/>
      <c r="DJ71" s="147"/>
      <c r="DK71" s="147"/>
      <c r="DL71" s="147"/>
      <c r="DM71" s="147"/>
      <c r="DN71" s="147"/>
      <c r="DO71" s="147"/>
      <c r="DP71" s="147"/>
      <c r="DQ71" s="147"/>
      <c r="DR71" s="147"/>
      <c r="DS71" s="147"/>
      <c r="DT71" s="147"/>
      <c r="DU71" s="147"/>
      <c r="DV71" s="147"/>
      <c r="DW71" s="147"/>
      <c r="DX71" s="147"/>
      <c r="DY71" s="147"/>
      <c r="DZ71" s="147"/>
      <c r="EA71" s="147"/>
      <c r="EB71" s="147"/>
      <c r="EC71" s="147"/>
      <c r="ED71" s="147"/>
      <c r="EE71" s="147"/>
      <c r="EF71" s="147"/>
      <c r="EG71" s="147"/>
      <c r="EH71" s="147"/>
      <c r="EI71" s="147"/>
      <c r="EJ71" s="147"/>
      <c r="EK71" s="147"/>
      <c r="EL71" s="147"/>
      <c r="EM71" s="147"/>
      <c r="EN71" s="147"/>
      <c r="EO71" s="147"/>
      <c r="EP71" s="147"/>
      <c r="EQ71" s="147"/>
      <c r="ER71" s="147"/>
      <c r="ES71" s="147"/>
      <c r="ET71" s="147"/>
      <c r="EU71" s="147"/>
      <c r="EV71" s="147"/>
      <c r="EW71" s="147"/>
      <c r="EX71" s="147"/>
      <c r="EY71" s="147"/>
      <c r="EZ71" s="147"/>
      <c r="FA71" s="147"/>
      <c r="FB71" s="147"/>
      <c r="FC71" s="147"/>
      <c r="FD71" s="147"/>
      <c r="FE71" s="147"/>
      <c r="FF71" s="147"/>
      <c r="FG71" s="147"/>
      <c r="FH71" s="147"/>
      <c r="FI71" s="147"/>
      <c r="FJ71" s="147"/>
      <c r="FK71" s="147"/>
      <c r="FL71" s="147"/>
      <c r="FM71" s="147"/>
      <c r="FN71" s="147"/>
      <c r="FO71" s="147"/>
      <c r="FP71" s="147"/>
      <c r="FQ71" s="147"/>
      <c r="FR71" s="147"/>
      <c r="FS71" s="147"/>
      <c r="FT71" s="147"/>
      <c r="FU71" s="147"/>
      <c r="FV71" s="147"/>
      <c r="FW71" s="147"/>
      <c r="FX71" s="147"/>
      <c r="FY71" s="147"/>
      <c r="FZ71" s="147"/>
      <c r="GA71" s="147"/>
      <c r="GB71" s="147"/>
      <c r="GC71" s="147"/>
      <c r="GD71" s="147"/>
      <c r="GE71" s="147"/>
      <c r="GF71" s="147"/>
      <c r="GG71" s="147"/>
      <c r="GH71" s="147"/>
      <c r="GI71" s="147"/>
      <c r="GJ71" s="147"/>
      <c r="GK71" s="147"/>
      <c r="GL71" s="147"/>
      <c r="GM71" s="147"/>
      <c r="GN71" s="147"/>
      <c r="GO71" s="147"/>
      <c r="GP71" s="147"/>
      <c r="GQ71" s="147"/>
      <c r="GR71" s="147"/>
      <c r="GS71" s="147"/>
      <c r="GT71" s="147"/>
      <c r="GU71" s="147"/>
      <c r="GV71" s="147"/>
      <c r="GW71" s="147"/>
      <c r="GX71" s="147"/>
      <c r="GY71" s="147"/>
      <c r="GZ71" s="147"/>
    </row>
    <row r="72" spans="1:208" s="140" customFormat="1" ht="20.25" customHeight="1">
      <c r="A72" s="141">
        <v>330800</v>
      </c>
      <c r="B72" s="142">
        <v>0</v>
      </c>
      <c r="C72" s="142">
        <v>0</v>
      </c>
      <c r="D72" s="154">
        <v>0</v>
      </c>
      <c r="E72" s="154"/>
      <c r="F72" s="142"/>
      <c r="G72" s="142"/>
      <c r="H72" s="154"/>
      <c r="I72" s="154"/>
      <c r="J72" s="158"/>
      <c r="K72" s="158"/>
      <c r="L72" s="158"/>
      <c r="M72" s="158">
        <v>0</v>
      </c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38">
        <f t="shared" si="18"/>
        <v>0</v>
      </c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  <c r="BQ72" s="147"/>
      <c r="BR72" s="147"/>
      <c r="BS72" s="147"/>
      <c r="BT72" s="147"/>
      <c r="BU72" s="147"/>
      <c r="BV72" s="147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7"/>
      <c r="CH72" s="147"/>
      <c r="CI72" s="147"/>
      <c r="CJ72" s="147"/>
      <c r="CK72" s="147"/>
      <c r="CL72" s="147"/>
      <c r="CM72" s="147"/>
      <c r="CN72" s="147"/>
      <c r="CO72" s="147"/>
      <c r="CP72" s="147"/>
      <c r="CQ72" s="147"/>
      <c r="CR72" s="147"/>
      <c r="CS72" s="147"/>
      <c r="CT72" s="147"/>
      <c r="CU72" s="147"/>
      <c r="CV72" s="147"/>
      <c r="CW72" s="147"/>
      <c r="CX72" s="147"/>
      <c r="CY72" s="147"/>
      <c r="CZ72" s="147"/>
      <c r="DA72" s="147"/>
      <c r="DB72" s="147"/>
      <c r="DC72" s="147"/>
      <c r="DD72" s="147"/>
      <c r="DE72" s="147"/>
      <c r="DF72" s="147"/>
      <c r="DG72" s="147"/>
      <c r="DH72" s="147"/>
      <c r="DI72" s="147"/>
      <c r="DJ72" s="147"/>
      <c r="DK72" s="147"/>
      <c r="DL72" s="147"/>
      <c r="DM72" s="147"/>
      <c r="DN72" s="147"/>
      <c r="DO72" s="147"/>
      <c r="DP72" s="147"/>
      <c r="DQ72" s="147"/>
      <c r="DR72" s="147"/>
      <c r="DS72" s="147"/>
      <c r="DT72" s="147"/>
      <c r="DU72" s="147"/>
      <c r="DV72" s="147"/>
      <c r="DW72" s="147"/>
      <c r="DX72" s="147"/>
      <c r="DY72" s="147"/>
      <c r="DZ72" s="147"/>
      <c r="EA72" s="147"/>
      <c r="EB72" s="147"/>
      <c r="EC72" s="147"/>
      <c r="ED72" s="147"/>
      <c r="EE72" s="147"/>
      <c r="EF72" s="147"/>
      <c r="EG72" s="147"/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147"/>
      <c r="FG72" s="147"/>
      <c r="FH72" s="147"/>
      <c r="FI72" s="147"/>
      <c r="FJ72" s="147"/>
      <c r="FK72" s="147"/>
      <c r="FL72" s="147"/>
      <c r="FM72" s="147"/>
      <c r="FN72" s="147"/>
      <c r="FO72" s="147"/>
      <c r="FP72" s="147"/>
      <c r="FQ72" s="147"/>
      <c r="FR72" s="147"/>
      <c r="FS72" s="147"/>
      <c r="FT72" s="147"/>
      <c r="FU72" s="147"/>
      <c r="FV72" s="147"/>
      <c r="FW72" s="147"/>
      <c r="FX72" s="147"/>
      <c r="FY72" s="147"/>
      <c r="FZ72" s="147"/>
      <c r="GA72" s="147"/>
      <c r="GB72" s="147"/>
      <c r="GC72" s="147"/>
      <c r="GD72" s="147"/>
      <c r="GE72" s="147"/>
      <c r="GF72" s="147"/>
      <c r="GG72" s="147"/>
      <c r="GH72" s="147"/>
      <c r="GI72" s="147"/>
      <c r="GJ72" s="147"/>
      <c r="GK72" s="147"/>
      <c r="GL72" s="147"/>
      <c r="GM72" s="147"/>
      <c r="GN72" s="147"/>
      <c r="GO72" s="147"/>
      <c r="GP72" s="147"/>
      <c r="GQ72" s="147"/>
      <c r="GR72" s="147"/>
      <c r="GS72" s="147"/>
      <c r="GT72" s="147"/>
      <c r="GU72" s="147"/>
      <c r="GV72" s="147"/>
      <c r="GW72" s="147"/>
      <c r="GX72" s="147"/>
      <c r="GY72" s="147"/>
      <c r="GZ72" s="147"/>
    </row>
    <row r="73" spans="1:208" s="140" customFormat="1" ht="20.25" customHeight="1">
      <c r="A73" s="152">
        <v>330900</v>
      </c>
      <c r="B73" s="142"/>
      <c r="C73" s="142"/>
      <c r="D73" s="159"/>
      <c r="E73" s="159"/>
      <c r="F73" s="142"/>
      <c r="G73" s="142"/>
      <c r="H73" s="159"/>
      <c r="I73" s="159"/>
      <c r="J73" s="158"/>
      <c r="K73" s="158"/>
      <c r="L73" s="158"/>
      <c r="M73" s="158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38">
        <f t="shared" si="18"/>
        <v>0</v>
      </c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7"/>
      <c r="CK73" s="147"/>
      <c r="CL73" s="147"/>
      <c r="CM73" s="147"/>
      <c r="CN73" s="147"/>
      <c r="CO73" s="147"/>
      <c r="CP73" s="147"/>
      <c r="CQ73" s="147"/>
      <c r="CR73" s="147"/>
      <c r="CS73" s="147"/>
      <c r="CT73" s="147"/>
      <c r="CU73" s="147"/>
      <c r="CV73" s="147"/>
      <c r="CW73" s="147"/>
      <c r="CX73" s="147"/>
      <c r="CY73" s="147"/>
      <c r="CZ73" s="147"/>
      <c r="DA73" s="147"/>
      <c r="DB73" s="147"/>
      <c r="DC73" s="147"/>
      <c r="DD73" s="147"/>
      <c r="DE73" s="147"/>
      <c r="DF73" s="147"/>
      <c r="DG73" s="147"/>
      <c r="DH73" s="147"/>
      <c r="DI73" s="147"/>
      <c r="DJ73" s="147"/>
      <c r="DK73" s="147"/>
      <c r="DL73" s="147"/>
      <c r="DM73" s="147"/>
      <c r="DN73" s="147"/>
      <c r="DO73" s="147"/>
      <c r="DP73" s="147"/>
      <c r="DQ73" s="147"/>
      <c r="DR73" s="147"/>
      <c r="DS73" s="147"/>
      <c r="DT73" s="147"/>
      <c r="DU73" s="147"/>
      <c r="DV73" s="147"/>
      <c r="DW73" s="147"/>
      <c r="DX73" s="147"/>
      <c r="DY73" s="147"/>
      <c r="DZ73" s="147"/>
      <c r="EA73" s="147"/>
      <c r="EB73" s="147"/>
      <c r="EC73" s="147"/>
      <c r="ED73" s="147"/>
      <c r="EE73" s="147"/>
      <c r="EF73" s="147"/>
      <c r="EG73" s="147"/>
      <c r="EH73" s="147"/>
      <c r="EI73" s="147"/>
      <c r="EJ73" s="147"/>
      <c r="EK73" s="147"/>
      <c r="EL73" s="147"/>
      <c r="EM73" s="147"/>
      <c r="EN73" s="147"/>
      <c r="EO73" s="147"/>
      <c r="EP73" s="147"/>
      <c r="EQ73" s="147"/>
      <c r="ER73" s="147"/>
      <c r="ES73" s="147"/>
      <c r="ET73" s="147"/>
      <c r="EU73" s="147"/>
      <c r="EV73" s="147"/>
      <c r="EW73" s="147"/>
      <c r="EX73" s="147"/>
      <c r="EY73" s="147"/>
      <c r="EZ73" s="147"/>
      <c r="FA73" s="147"/>
      <c r="FB73" s="147"/>
      <c r="FC73" s="147"/>
      <c r="FD73" s="147"/>
      <c r="FE73" s="147"/>
      <c r="FF73" s="147"/>
      <c r="FG73" s="147"/>
      <c r="FH73" s="147"/>
      <c r="FI73" s="147"/>
      <c r="FJ73" s="147"/>
      <c r="FK73" s="147"/>
      <c r="FL73" s="147"/>
      <c r="FM73" s="147"/>
      <c r="FN73" s="147"/>
      <c r="FO73" s="147"/>
      <c r="FP73" s="147"/>
      <c r="FQ73" s="147"/>
      <c r="FR73" s="147"/>
      <c r="FS73" s="147"/>
      <c r="FT73" s="147"/>
      <c r="FU73" s="147"/>
      <c r="FV73" s="147"/>
      <c r="FW73" s="147"/>
      <c r="FX73" s="147"/>
      <c r="FY73" s="147"/>
      <c r="FZ73" s="147"/>
      <c r="GA73" s="147"/>
      <c r="GB73" s="147"/>
      <c r="GC73" s="147"/>
      <c r="GD73" s="147"/>
      <c r="GE73" s="147"/>
      <c r="GF73" s="147"/>
      <c r="GG73" s="147"/>
      <c r="GH73" s="147"/>
      <c r="GI73" s="147"/>
      <c r="GJ73" s="147"/>
      <c r="GK73" s="147"/>
      <c r="GL73" s="147"/>
      <c r="GM73" s="147"/>
      <c r="GN73" s="147"/>
      <c r="GO73" s="147"/>
      <c r="GP73" s="147"/>
      <c r="GQ73" s="147"/>
      <c r="GR73" s="147"/>
      <c r="GS73" s="147"/>
      <c r="GT73" s="147"/>
      <c r="GU73" s="147"/>
      <c r="GV73" s="147"/>
      <c r="GW73" s="147"/>
      <c r="GX73" s="147"/>
      <c r="GY73" s="147"/>
      <c r="GZ73" s="147"/>
    </row>
    <row r="74" spans="1:208" s="140" customFormat="1" ht="20.25" customHeight="1">
      <c r="A74" s="152">
        <v>331000</v>
      </c>
      <c r="B74" s="142"/>
      <c r="C74" s="142"/>
      <c r="D74" s="159"/>
      <c r="E74" s="159"/>
      <c r="F74" s="142"/>
      <c r="G74" s="142"/>
      <c r="H74" s="159"/>
      <c r="I74" s="159"/>
      <c r="J74" s="158"/>
      <c r="K74" s="158"/>
      <c r="L74" s="158"/>
      <c r="M74" s="158"/>
      <c r="N74" s="159"/>
      <c r="O74" s="159"/>
      <c r="P74" s="159"/>
      <c r="Q74" s="159"/>
      <c r="R74" s="159"/>
      <c r="S74" s="159"/>
      <c r="T74" s="159"/>
      <c r="U74" s="159"/>
      <c r="V74" s="159">
        <v>0</v>
      </c>
      <c r="W74" s="159"/>
      <c r="X74" s="159"/>
      <c r="Y74" s="159"/>
      <c r="Z74" s="138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14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147"/>
      <c r="CW74" s="147"/>
      <c r="CX74" s="147"/>
      <c r="CY74" s="147"/>
      <c r="CZ74" s="147"/>
      <c r="DA74" s="147"/>
      <c r="DB74" s="147"/>
      <c r="DC74" s="147"/>
      <c r="DD74" s="147"/>
      <c r="DE74" s="147"/>
      <c r="DF74" s="147"/>
      <c r="DG74" s="147"/>
      <c r="DH74" s="147"/>
      <c r="DI74" s="147"/>
      <c r="DJ74" s="147"/>
      <c r="DK74" s="147"/>
      <c r="DL74" s="147"/>
      <c r="DM74" s="147"/>
      <c r="DN74" s="147"/>
      <c r="DO74" s="147"/>
      <c r="DP74" s="147"/>
      <c r="DQ74" s="147"/>
      <c r="DR74" s="147"/>
      <c r="DS74" s="147"/>
      <c r="DT74" s="147"/>
      <c r="DU74" s="147"/>
      <c r="DV74" s="147"/>
      <c r="DW74" s="147"/>
      <c r="DX74" s="147"/>
      <c r="DY74" s="147"/>
      <c r="DZ74" s="147"/>
      <c r="EA74" s="147"/>
      <c r="EB74" s="147"/>
      <c r="EC74" s="147"/>
      <c r="ED74" s="147"/>
      <c r="EE74" s="147"/>
      <c r="EF74" s="147"/>
      <c r="EG74" s="147"/>
      <c r="EH74" s="147"/>
      <c r="EI74" s="147"/>
      <c r="EJ74" s="147"/>
      <c r="EK74" s="147"/>
      <c r="EL74" s="147"/>
      <c r="EM74" s="147"/>
      <c r="EN74" s="147"/>
      <c r="EO74" s="147"/>
      <c r="EP74" s="147"/>
      <c r="EQ74" s="147"/>
      <c r="ER74" s="147"/>
      <c r="ES74" s="147"/>
      <c r="ET74" s="147"/>
      <c r="EU74" s="147"/>
      <c r="EV74" s="147"/>
      <c r="EW74" s="147"/>
      <c r="EX74" s="147"/>
      <c r="EY74" s="147"/>
      <c r="EZ74" s="147"/>
      <c r="FA74" s="147"/>
      <c r="FB74" s="147"/>
      <c r="FC74" s="147"/>
      <c r="FD74" s="147"/>
      <c r="FE74" s="147"/>
      <c r="FF74" s="147"/>
      <c r="FG74" s="147"/>
      <c r="FH74" s="147"/>
      <c r="FI74" s="147"/>
      <c r="FJ74" s="147"/>
      <c r="FK74" s="147"/>
      <c r="FL74" s="147"/>
      <c r="FM74" s="147"/>
      <c r="FN74" s="147"/>
      <c r="FO74" s="147"/>
      <c r="FP74" s="147"/>
      <c r="FQ74" s="147"/>
      <c r="FR74" s="147"/>
      <c r="FS74" s="147"/>
      <c r="FT74" s="147"/>
      <c r="FU74" s="147"/>
      <c r="FV74" s="147"/>
      <c r="FW74" s="147"/>
      <c r="FX74" s="147"/>
      <c r="FY74" s="147"/>
      <c r="FZ74" s="147"/>
      <c r="GA74" s="147"/>
      <c r="GB74" s="147"/>
      <c r="GC74" s="147"/>
      <c r="GD74" s="147"/>
      <c r="GE74" s="147"/>
      <c r="GF74" s="147"/>
      <c r="GG74" s="147"/>
      <c r="GH74" s="147"/>
      <c r="GI74" s="147"/>
      <c r="GJ74" s="147"/>
      <c r="GK74" s="147"/>
      <c r="GL74" s="147"/>
      <c r="GM74" s="147"/>
      <c r="GN74" s="147"/>
      <c r="GO74" s="147"/>
      <c r="GP74" s="147"/>
      <c r="GQ74" s="147"/>
      <c r="GR74" s="147"/>
      <c r="GS74" s="147"/>
      <c r="GT74" s="147"/>
      <c r="GU74" s="147"/>
      <c r="GV74" s="147"/>
      <c r="GW74" s="147"/>
      <c r="GX74" s="147"/>
      <c r="GY74" s="147"/>
      <c r="GZ74" s="147"/>
    </row>
    <row r="75" spans="1:208" s="140" customFormat="1" ht="20.25" customHeight="1">
      <c r="A75" s="152">
        <v>331200</v>
      </c>
      <c r="B75" s="142"/>
      <c r="C75" s="142"/>
      <c r="D75" s="159"/>
      <c r="E75" s="159"/>
      <c r="F75" s="142"/>
      <c r="G75" s="142"/>
      <c r="H75" s="159"/>
      <c r="I75" s="159"/>
      <c r="J75" s="158"/>
      <c r="K75" s="158"/>
      <c r="L75" s="158"/>
      <c r="M75" s="158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38">
        <f t="shared" si="18"/>
        <v>0</v>
      </c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47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7"/>
      <c r="CK75" s="147"/>
      <c r="CL75" s="147"/>
      <c r="CM75" s="147"/>
      <c r="CN75" s="147"/>
      <c r="CO75" s="147"/>
      <c r="CP75" s="147"/>
      <c r="CQ75" s="147"/>
      <c r="CR75" s="147"/>
      <c r="CS75" s="147"/>
      <c r="CT75" s="147"/>
      <c r="CU75" s="147"/>
      <c r="CV75" s="147"/>
      <c r="CW75" s="147"/>
      <c r="CX75" s="147"/>
      <c r="CY75" s="147"/>
      <c r="CZ75" s="147"/>
      <c r="DA75" s="147"/>
      <c r="DB75" s="147"/>
      <c r="DC75" s="147"/>
      <c r="DD75" s="147"/>
      <c r="DE75" s="147"/>
      <c r="DF75" s="147"/>
      <c r="DG75" s="147"/>
      <c r="DH75" s="147"/>
      <c r="DI75" s="147"/>
      <c r="DJ75" s="147"/>
      <c r="DK75" s="147"/>
      <c r="DL75" s="147"/>
      <c r="DM75" s="147"/>
      <c r="DN75" s="147"/>
      <c r="DO75" s="147"/>
      <c r="DP75" s="147"/>
      <c r="DQ75" s="147"/>
      <c r="DR75" s="147"/>
      <c r="DS75" s="147"/>
      <c r="DT75" s="147"/>
      <c r="DU75" s="147"/>
      <c r="DV75" s="147"/>
      <c r="DW75" s="147"/>
      <c r="DX75" s="147"/>
      <c r="DY75" s="147"/>
      <c r="DZ75" s="147"/>
      <c r="EA75" s="147"/>
      <c r="EB75" s="147"/>
      <c r="EC75" s="147"/>
      <c r="ED75" s="147"/>
      <c r="EE75" s="147"/>
      <c r="EF75" s="147"/>
      <c r="EG75" s="147"/>
      <c r="EH75" s="147"/>
      <c r="EI75" s="147"/>
      <c r="EJ75" s="147"/>
      <c r="EK75" s="147"/>
      <c r="EL75" s="147"/>
      <c r="EM75" s="147"/>
      <c r="EN75" s="147"/>
      <c r="EO75" s="147"/>
      <c r="EP75" s="147"/>
      <c r="EQ75" s="147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  <c r="GK75" s="147"/>
      <c r="GL75" s="147"/>
      <c r="GM75" s="147"/>
      <c r="GN75" s="147"/>
      <c r="GO75" s="147"/>
      <c r="GP75" s="147"/>
      <c r="GQ75" s="147"/>
      <c r="GR75" s="147"/>
      <c r="GS75" s="147"/>
      <c r="GT75" s="147"/>
      <c r="GU75" s="147"/>
      <c r="GV75" s="147"/>
      <c r="GW75" s="147"/>
      <c r="GX75" s="147"/>
      <c r="GY75" s="147"/>
      <c r="GZ75" s="147"/>
    </row>
    <row r="76" spans="1:208" s="140" customFormat="1" ht="20.25" customHeight="1">
      <c r="A76" s="152">
        <v>331300</v>
      </c>
      <c r="B76" s="142"/>
      <c r="C76" s="142"/>
      <c r="D76" s="159"/>
      <c r="E76" s="159"/>
      <c r="F76" s="142"/>
      <c r="G76" s="142"/>
      <c r="H76" s="159"/>
      <c r="I76" s="159"/>
      <c r="J76" s="158"/>
      <c r="K76" s="158"/>
      <c r="L76" s="158"/>
      <c r="M76" s="158"/>
      <c r="N76" s="159"/>
      <c r="O76" s="159"/>
      <c r="P76" s="159"/>
      <c r="Q76" s="159"/>
      <c r="R76" s="159"/>
      <c r="S76" s="159">
        <v>0</v>
      </c>
      <c r="T76" s="159"/>
      <c r="U76" s="159"/>
      <c r="V76" s="159"/>
      <c r="W76" s="159"/>
      <c r="X76" s="159"/>
      <c r="Y76" s="159"/>
      <c r="Z76" s="138">
        <f t="shared" si="18"/>
        <v>0</v>
      </c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  <c r="GK76" s="147"/>
      <c r="GL76" s="147"/>
      <c r="GM76" s="147"/>
      <c r="GN76" s="147"/>
      <c r="GO76" s="147"/>
      <c r="GP76" s="147"/>
      <c r="GQ76" s="147"/>
      <c r="GR76" s="147"/>
      <c r="GS76" s="147"/>
      <c r="GT76" s="147"/>
      <c r="GU76" s="147"/>
      <c r="GV76" s="147"/>
      <c r="GW76" s="147"/>
      <c r="GX76" s="147"/>
      <c r="GY76" s="147"/>
      <c r="GZ76" s="147"/>
    </row>
    <row r="77" spans="1:208" s="140" customFormat="1" ht="20.25" customHeight="1">
      <c r="A77" s="152">
        <v>331400</v>
      </c>
      <c r="B77" s="142">
        <v>0</v>
      </c>
      <c r="C77" s="142">
        <v>0</v>
      </c>
      <c r="D77" s="159"/>
      <c r="E77" s="159"/>
      <c r="F77" s="142"/>
      <c r="G77" s="142">
        <v>0</v>
      </c>
      <c r="H77" s="159">
        <v>0</v>
      </c>
      <c r="I77" s="159"/>
      <c r="J77" s="159"/>
      <c r="K77" s="159"/>
      <c r="L77" s="159"/>
      <c r="M77" s="158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38">
        <f t="shared" si="18"/>
        <v>0</v>
      </c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7"/>
      <c r="CD77" s="147"/>
      <c r="CE77" s="147"/>
      <c r="CF77" s="147"/>
      <c r="CG77" s="147"/>
      <c r="CH77" s="147"/>
      <c r="CI77" s="147"/>
      <c r="CJ77" s="147"/>
      <c r="CK77" s="147"/>
      <c r="CL77" s="147"/>
      <c r="CM77" s="147"/>
      <c r="CN77" s="147"/>
      <c r="CO77" s="147"/>
      <c r="CP77" s="147"/>
      <c r="CQ77" s="147"/>
      <c r="CR77" s="147"/>
      <c r="CS77" s="147"/>
      <c r="CT77" s="147"/>
      <c r="CU77" s="147"/>
      <c r="CV77" s="147"/>
      <c r="CW77" s="147"/>
      <c r="CX77" s="147"/>
      <c r="CY77" s="147"/>
      <c r="CZ77" s="147"/>
      <c r="DA77" s="147"/>
      <c r="DB77" s="147"/>
      <c r="DC77" s="147"/>
      <c r="DD77" s="147"/>
      <c r="DE77" s="147"/>
      <c r="DF77" s="147"/>
      <c r="DG77" s="147"/>
      <c r="DH77" s="147"/>
      <c r="DI77" s="147"/>
      <c r="DJ77" s="147"/>
      <c r="DK77" s="147"/>
      <c r="DL77" s="147"/>
      <c r="DM77" s="147"/>
      <c r="DN77" s="147"/>
      <c r="DO77" s="147"/>
      <c r="DP77" s="147"/>
      <c r="DQ77" s="147"/>
      <c r="DR77" s="147"/>
      <c r="DS77" s="147"/>
      <c r="DT77" s="147"/>
      <c r="DU77" s="147"/>
      <c r="DV77" s="147"/>
      <c r="DW77" s="147"/>
      <c r="DX77" s="147"/>
      <c r="DY77" s="147"/>
      <c r="DZ77" s="147"/>
      <c r="EA77" s="147"/>
      <c r="EB77" s="147"/>
      <c r="EC77" s="147"/>
      <c r="ED77" s="147"/>
      <c r="EE77" s="147"/>
      <c r="EF77" s="147"/>
      <c r="EG77" s="147"/>
      <c r="EH77" s="147"/>
      <c r="EI77" s="147"/>
      <c r="EJ77" s="147"/>
      <c r="EK77" s="147"/>
      <c r="EL77" s="147"/>
      <c r="EM77" s="147"/>
      <c r="EN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  <c r="GK77" s="147"/>
      <c r="GL77" s="147"/>
      <c r="GM77" s="147"/>
      <c r="GN77" s="147"/>
      <c r="GO77" s="147"/>
      <c r="GP77" s="147"/>
      <c r="GQ77" s="147"/>
      <c r="GR77" s="147"/>
      <c r="GS77" s="147"/>
      <c r="GT77" s="147"/>
      <c r="GU77" s="147"/>
      <c r="GV77" s="147"/>
      <c r="GW77" s="147"/>
      <c r="GX77" s="147"/>
      <c r="GY77" s="147"/>
      <c r="GZ77" s="147"/>
    </row>
    <row r="78" spans="1:208" s="140" customFormat="1" ht="20.25" customHeight="1" thickBot="1">
      <c r="A78" s="152">
        <v>331700</v>
      </c>
      <c r="B78" s="142"/>
      <c r="C78" s="142"/>
      <c r="D78" s="159"/>
      <c r="E78" s="159"/>
      <c r="F78" s="142"/>
      <c r="G78" s="142"/>
      <c r="H78" s="159"/>
      <c r="I78" s="159"/>
      <c r="J78" s="159"/>
      <c r="K78" s="159"/>
      <c r="L78" s="159"/>
      <c r="M78" s="158">
        <v>0</v>
      </c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38">
        <f t="shared" si="18"/>
        <v>0</v>
      </c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/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147"/>
      <c r="DM78" s="147"/>
      <c r="DN78" s="147"/>
      <c r="DO78" s="147"/>
      <c r="DP78" s="147"/>
      <c r="DQ78" s="147"/>
      <c r="DR78" s="147"/>
      <c r="DS78" s="147"/>
      <c r="DT78" s="147"/>
      <c r="DU78" s="147"/>
      <c r="DV78" s="147"/>
      <c r="DW78" s="147"/>
      <c r="DX78" s="147"/>
      <c r="DY78" s="147"/>
      <c r="DZ78" s="147"/>
      <c r="EA78" s="147"/>
      <c r="EB78" s="147"/>
      <c r="EC78" s="147"/>
      <c r="ED78" s="147"/>
      <c r="EE78" s="147"/>
      <c r="EF78" s="147"/>
      <c r="EG78" s="147"/>
      <c r="EH78" s="147"/>
      <c r="EI78" s="147"/>
      <c r="EJ78" s="147"/>
      <c r="EK78" s="147"/>
      <c r="EL78" s="147"/>
      <c r="EM78" s="147"/>
      <c r="EN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/>
      <c r="GU78" s="147"/>
      <c r="GV78" s="147"/>
      <c r="GW78" s="147"/>
      <c r="GX78" s="147"/>
      <c r="GY78" s="147"/>
      <c r="GZ78" s="147"/>
    </row>
    <row r="79" spans="1:208" s="140" customFormat="1" ht="20.25" customHeight="1">
      <c r="A79" s="130" t="s">
        <v>267</v>
      </c>
      <c r="B79" s="144">
        <f>SUM(B66:B78)</f>
        <v>0</v>
      </c>
      <c r="C79" s="144">
        <f t="shared" ref="C79:Y79" si="19">SUM(C67:C78)</f>
        <v>0</v>
      </c>
      <c r="D79" s="144">
        <f t="shared" si="19"/>
        <v>0</v>
      </c>
      <c r="E79" s="144">
        <f t="shared" si="19"/>
        <v>0</v>
      </c>
      <c r="F79" s="144">
        <f t="shared" si="19"/>
        <v>0</v>
      </c>
      <c r="G79" s="144">
        <f t="shared" si="19"/>
        <v>0</v>
      </c>
      <c r="H79" s="144">
        <f t="shared" si="19"/>
        <v>0</v>
      </c>
      <c r="I79" s="144">
        <f t="shared" si="19"/>
        <v>0</v>
      </c>
      <c r="J79" s="144">
        <f t="shared" si="19"/>
        <v>0</v>
      </c>
      <c r="K79" s="144">
        <f t="shared" si="19"/>
        <v>0</v>
      </c>
      <c r="L79" s="144">
        <f t="shared" si="19"/>
        <v>0</v>
      </c>
      <c r="M79" s="144">
        <f t="shared" si="19"/>
        <v>0</v>
      </c>
      <c r="N79" s="144">
        <f t="shared" si="19"/>
        <v>0</v>
      </c>
      <c r="O79" s="144">
        <f t="shared" si="19"/>
        <v>0</v>
      </c>
      <c r="P79" s="144">
        <f t="shared" si="19"/>
        <v>0</v>
      </c>
      <c r="Q79" s="144">
        <f t="shared" si="19"/>
        <v>0</v>
      </c>
      <c r="R79" s="144">
        <f t="shared" si="19"/>
        <v>0</v>
      </c>
      <c r="S79" s="144">
        <f t="shared" si="19"/>
        <v>0</v>
      </c>
      <c r="T79" s="144">
        <f t="shared" si="19"/>
        <v>0</v>
      </c>
      <c r="U79" s="144">
        <f t="shared" si="19"/>
        <v>0</v>
      </c>
      <c r="V79" s="144">
        <f t="shared" si="19"/>
        <v>0</v>
      </c>
      <c r="W79" s="144">
        <f t="shared" si="19"/>
        <v>0</v>
      </c>
      <c r="X79" s="144">
        <f t="shared" si="19"/>
        <v>0</v>
      </c>
      <c r="Y79" s="144">
        <f t="shared" si="19"/>
        <v>0</v>
      </c>
      <c r="Z79" s="146">
        <f t="shared" si="18"/>
        <v>0</v>
      </c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7"/>
      <c r="CA79" s="147"/>
      <c r="CB79" s="147"/>
      <c r="CC79" s="147"/>
      <c r="CD79" s="147"/>
      <c r="CE79" s="147"/>
      <c r="CF79" s="147"/>
      <c r="CG79" s="147"/>
      <c r="CH79" s="147"/>
      <c r="CI79" s="147"/>
      <c r="CJ79" s="147"/>
      <c r="CK79" s="147"/>
      <c r="CL79" s="147"/>
      <c r="CM79" s="147"/>
      <c r="CN79" s="147"/>
      <c r="CO79" s="147"/>
      <c r="CP79" s="147"/>
      <c r="CQ79" s="147"/>
      <c r="CR79" s="147"/>
      <c r="CS79" s="147"/>
      <c r="CT79" s="147"/>
      <c r="CU79" s="147"/>
      <c r="CV79" s="147"/>
      <c r="CW79" s="147"/>
      <c r="CX79" s="147"/>
      <c r="CY79" s="147"/>
      <c r="CZ79" s="147"/>
      <c r="DA79" s="147"/>
      <c r="DB79" s="147"/>
      <c r="DC79" s="147"/>
      <c r="DD79" s="147"/>
      <c r="DE79" s="147"/>
      <c r="DF79" s="147"/>
      <c r="DG79" s="147"/>
      <c r="DH79" s="147"/>
      <c r="DI79" s="147"/>
      <c r="DJ79" s="147"/>
      <c r="DK79" s="147"/>
      <c r="DL79" s="147"/>
      <c r="DM79" s="147"/>
      <c r="DN79" s="147"/>
      <c r="DO79" s="147"/>
      <c r="DP79" s="147"/>
      <c r="DQ79" s="147"/>
      <c r="DR79" s="147"/>
      <c r="DS79" s="147"/>
      <c r="DT79" s="147"/>
      <c r="DU79" s="147"/>
      <c r="DV79" s="147"/>
      <c r="DW79" s="147"/>
      <c r="DX79" s="147"/>
      <c r="DY79" s="147"/>
      <c r="DZ79" s="147"/>
      <c r="EA79" s="147"/>
      <c r="EB79" s="147"/>
      <c r="EC79" s="147"/>
      <c r="ED79" s="147"/>
      <c r="EE79" s="147"/>
      <c r="EF79" s="147"/>
      <c r="EG79" s="147"/>
      <c r="EH79" s="147"/>
      <c r="EI79" s="147"/>
      <c r="EJ79" s="147"/>
      <c r="EK79" s="147"/>
      <c r="EL79" s="147"/>
      <c r="EM79" s="147"/>
      <c r="EN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  <c r="GK79" s="147"/>
      <c r="GL79" s="147"/>
      <c r="GM79" s="147"/>
      <c r="GN79" s="147"/>
      <c r="GO79" s="147"/>
      <c r="GP79" s="147"/>
      <c r="GQ79" s="147"/>
      <c r="GR79" s="147"/>
      <c r="GS79" s="147"/>
      <c r="GT79" s="147"/>
      <c r="GU79" s="147"/>
      <c r="GV79" s="147"/>
      <c r="GW79" s="147"/>
      <c r="GX79" s="147"/>
      <c r="GY79" s="147"/>
      <c r="GZ79" s="147"/>
    </row>
    <row r="80" spans="1:208" s="140" customFormat="1" ht="20.25" customHeight="1" thickBot="1">
      <c r="A80" s="132" t="s">
        <v>268</v>
      </c>
      <c r="B80" s="143">
        <f t="shared" ref="B80:Y80" si="20">B79+B65</f>
        <v>0</v>
      </c>
      <c r="C80" s="143">
        <f t="shared" si="20"/>
        <v>0</v>
      </c>
      <c r="D80" s="143">
        <f t="shared" si="20"/>
        <v>0</v>
      </c>
      <c r="E80" s="143">
        <f t="shared" si="20"/>
        <v>0</v>
      </c>
      <c r="F80" s="143">
        <f t="shared" si="20"/>
        <v>0</v>
      </c>
      <c r="G80" s="143">
        <f t="shared" si="20"/>
        <v>0</v>
      </c>
      <c r="H80" s="143">
        <f t="shared" si="20"/>
        <v>0</v>
      </c>
      <c r="I80" s="143">
        <f t="shared" si="20"/>
        <v>0</v>
      </c>
      <c r="J80" s="143">
        <f t="shared" si="20"/>
        <v>0</v>
      </c>
      <c r="K80" s="143">
        <f t="shared" si="20"/>
        <v>0</v>
      </c>
      <c r="L80" s="143">
        <f t="shared" si="20"/>
        <v>0</v>
      </c>
      <c r="M80" s="143">
        <f t="shared" si="20"/>
        <v>0</v>
      </c>
      <c r="N80" s="143">
        <f t="shared" si="20"/>
        <v>0</v>
      </c>
      <c r="O80" s="143">
        <f t="shared" si="20"/>
        <v>0</v>
      </c>
      <c r="P80" s="143">
        <f t="shared" si="20"/>
        <v>0</v>
      </c>
      <c r="Q80" s="143">
        <f t="shared" si="20"/>
        <v>0</v>
      </c>
      <c r="R80" s="143">
        <f t="shared" si="20"/>
        <v>0</v>
      </c>
      <c r="S80" s="143">
        <f t="shared" si="20"/>
        <v>0</v>
      </c>
      <c r="T80" s="143">
        <f t="shared" si="20"/>
        <v>0</v>
      </c>
      <c r="U80" s="143">
        <f t="shared" si="20"/>
        <v>0</v>
      </c>
      <c r="V80" s="143">
        <f t="shared" si="20"/>
        <v>0</v>
      </c>
      <c r="W80" s="143">
        <f t="shared" si="20"/>
        <v>0</v>
      </c>
      <c r="X80" s="143">
        <f t="shared" si="20"/>
        <v>0</v>
      </c>
      <c r="Y80" s="143">
        <f t="shared" si="20"/>
        <v>0</v>
      </c>
      <c r="Z80" s="151">
        <f t="shared" si="18"/>
        <v>0</v>
      </c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147"/>
      <c r="BZ80" s="147"/>
      <c r="CA80" s="147"/>
      <c r="CB80" s="147"/>
      <c r="CC80" s="147"/>
      <c r="CD80" s="147"/>
      <c r="CE80" s="147"/>
      <c r="CF80" s="147"/>
      <c r="CG80" s="147"/>
      <c r="CH80" s="147"/>
      <c r="CI80" s="147"/>
      <c r="CJ80" s="147"/>
      <c r="CK80" s="147"/>
      <c r="CL80" s="147"/>
      <c r="CM80" s="147"/>
      <c r="CN80" s="147"/>
      <c r="CO80" s="147"/>
      <c r="CP80" s="147"/>
      <c r="CQ80" s="147"/>
      <c r="CR80" s="147"/>
      <c r="CS80" s="147"/>
      <c r="CT80" s="147"/>
      <c r="CU80" s="147"/>
      <c r="CV80" s="147"/>
      <c r="CW80" s="147"/>
      <c r="CX80" s="147"/>
      <c r="CY80" s="147"/>
      <c r="CZ80" s="147"/>
      <c r="DA80" s="147"/>
      <c r="DB80" s="147"/>
      <c r="DC80" s="147"/>
      <c r="DD80" s="147"/>
      <c r="DE80" s="147"/>
      <c r="DF80" s="147"/>
      <c r="DG80" s="147"/>
      <c r="DH80" s="147"/>
      <c r="DI80" s="147"/>
      <c r="DJ80" s="147"/>
      <c r="DK80" s="147"/>
      <c r="DL80" s="147"/>
      <c r="DM80" s="147"/>
      <c r="DN80" s="147"/>
      <c r="DO80" s="147"/>
      <c r="DP80" s="147"/>
      <c r="DQ80" s="147"/>
      <c r="DR80" s="147"/>
      <c r="DS80" s="147"/>
      <c r="DT80" s="147"/>
      <c r="DU80" s="147"/>
      <c r="DV80" s="147"/>
      <c r="DW80" s="147"/>
      <c r="DX80" s="147"/>
      <c r="DY80" s="147"/>
      <c r="DZ80" s="147"/>
      <c r="EA80" s="147"/>
      <c r="EB80" s="147"/>
      <c r="EC80" s="147"/>
      <c r="ED80" s="147"/>
      <c r="EE80" s="147"/>
      <c r="EF80" s="147"/>
      <c r="EG80" s="147"/>
      <c r="EH80" s="147"/>
      <c r="EI80" s="147"/>
      <c r="EJ80" s="147"/>
      <c r="EK80" s="147"/>
      <c r="EL80" s="147"/>
      <c r="EM80" s="147"/>
      <c r="EN80" s="147"/>
      <c r="EO80" s="147"/>
      <c r="EP80" s="147"/>
      <c r="EQ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  <c r="GK80" s="147"/>
      <c r="GL80" s="147"/>
      <c r="GM80" s="147"/>
      <c r="GN80" s="147"/>
      <c r="GO80" s="147"/>
      <c r="GP80" s="147"/>
      <c r="GQ80" s="147"/>
      <c r="GR80" s="147"/>
      <c r="GS80" s="147"/>
      <c r="GT80" s="147"/>
      <c r="GU80" s="147"/>
      <c r="GV80" s="147"/>
      <c r="GW80" s="147"/>
      <c r="GX80" s="147"/>
      <c r="GY80" s="147"/>
      <c r="GZ80" s="147"/>
    </row>
    <row r="81" spans="1:26" s="147" customFormat="1" ht="20.25" customHeight="1">
      <c r="A81" s="176"/>
    </row>
    <row r="82" spans="1:26" s="147" customFormat="1" ht="20.25" customHeight="1">
      <c r="A82" s="176"/>
    </row>
    <row r="83" spans="1:26" ht="20.25" customHeight="1">
      <c r="A83" s="476" t="s">
        <v>227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N83" s="476"/>
      <c r="O83" s="476"/>
      <c r="P83" s="476"/>
      <c r="Q83" s="476"/>
      <c r="R83" s="476"/>
      <c r="S83" s="476"/>
      <c r="T83" s="476"/>
      <c r="U83" s="476"/>
      <c r="V83" s="476"/>
      <c r="W83" s="476"/>
      <c r="X83" s="476"/>
      <c r="Y83" s="476"/>
      <c r="Z83" s="476"/>
    </row>
    <row r="84" spans="1:26" ht="20.25" customHeight="1">
      <c r="A84" s="476" t="s">
        <v>228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N84" s="476"/>
      <c r="O84" s="476"/>
      <c r="P84" s="476"/>
      <c r="Q84" s="476"/>
      <c r="R84" s="476"/>
      <c r="S84" s="476"/>
      <c r="T84" s="476"/>
      <c r="U84" s="476"/>
      <c r="V84" s="476"/>
      <c r="W84" s="476"/>
      <c r="X84" s="476"/>
      <c r="Y84" s="476"/>
      <c r="Z84" s="476"/>
    </row>
    <row r="85" spans="1:26" ht="20.25" customHeight="1" thickBot="1">
      <c r="A85" s="475" t="str">
        <f>A3</f>
        <v>วันที่  31  ตุลาคม  2555</v>
      </c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S85" s="475"/>
      <c r="T85" s="475"/>
      <c r="U85" s="475"/>
      <c r="V85" s="475"/>
      <c r="W85" s="475"/>
      <c r="X85" s="475"/>
      <c r="Y85" s="475"/>
      <c r="Z85" s="475"/>
    </row>
    <row r="86" spans="1:26" ht="20.25" customHeight="1">
      <c r="A86" s="130" t="s">
        <v>229</v>
      </c>
      <c r="B86" s="478" t="s">
        <v>230</v>
      </c>
      <c r="C86" s="480"/>
      <c r="D86" s="478" t="s">
        <v>231</v>
      </c>
      <c r="E86" s="480"/>
      <c r="F86" s="478" t="s">
        <v>232</v>
      </c>
      <c r="G86" s="479"/>
      <c r="H86" s="480"/>
      <c r="I86" s="478" t="s">
        <v>233</v>
      </c>
      <c r="J86" s="480"/>
      <c r="K86" s="478" t="s">
        <v>234</v>
      </c>
      <c r="L86" s="480"/>
      <c r="M86" s="478" t="s">
        <v>235</v>
      </c>
      <c r="N86" s="479"/>
      <c r="O86" s="480"/>
      <c r="P86" s="478" t="s">
        <v>236</v>
      </c>
      <c r="Q86" s="480"/>
      <c r="R86" s="478" t="s">
        <v>237</v>
      </c>
      <c r="S86" s="479"/>
      <c r="T86" s="480"/>
      <c r="U86" s="131" t="s">
        <v>238</v>
      </c>
      <c r="V86" s="478" t="s">
        <v>239</v>
      </c>
      <c r="W86" s="480"/>
      <c r="X86" s="131" t="s">
        <v>240</v>
      </c>
      <c r="Y86" s="131" t="s">
        <v>241</v>
      </c>
      <c r="Z86" s="484" t="s">
        <v>56</v>
      </c>
    </row>
    <row r="87" spans="1:26" ht="20.25" customHeight="1" thickBot="1">
      <c r="A87" s="132" t="s">
        <v>242</v>
      </c>
      <c r="B87" s="133" t="s">
        <v>243</v>
      </c>
      <c r="C87" s="133" t="s">
        <v>244</v>
      </c>
      <c r="D87" s="133" t="s">
        <v>245</v>
      </c>
      <c r="E87" s="133" t="s">
        <v>246</v>
      </c>
      <c r="F87" s="133" t="s">
        <v>247</v>
      </c>
      <c r="G87" s="133" t="s">
        <v>248</v>
      </c>
      <c r="H87" s="133" t="s">
        <v>249</v>
      </c>
      <c r="I87" s="133" t="s">
        <v>250</v>
      </c>
      <c r="J87" s="133" t="s">
        <v>251</v>
      </c>
      <c r="K87" s="133" t="s">
        <v>252</v>
      </c>
      <c r="L87" s="133" t="s">
        <v>253</v>
      </c>
      <c r="M87" s="134" t="s">
        <v>254</v>
      </c>
      <c r="N87" s="133" t="s">
        <v>255</v>
      </c>
      <c r="O87" s="133" t="s">
        <v>256</v>
      </c>
      <c r="P87" s="133" t="s">
        <v>257</v>
      </c>
      <c r="Q87" s="133" t="s">
        <v>258</v>
      </c>
      <c r="R87" s="133" t="s">
        <v>259</v>
      </c>
      <c r="S87" s="133" t="s">
        <v>260</v>
      </c>
      <c r="T87" s="133" t="s">
        <v>261</v>
      </c>
      <c r="U87" s="133" t="s">
        <v>262</v>
      </c>
      <c r="V87" s="133" t="s">
        <v>263</v>
      </c>
      <c r="W87" s="133" t="s">
        <v>264</v>
      </c>
      <c r="X87" s="133" t="s">
        <v>265</v>
      </c>
      <c r="Y87" s="133" t="s">
        <v>266</v>
      </c>
      <c r="Z87" s="485"/>
    </row>
    <row r="88" spans="1:26" ht="20.25" customHeight="1">
      <c r="A88" s="148" t="s">
        <v>57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>
        <v>0</v>
      </c>
      <c r="Y88" s="136">
        <v>0</v>
      </c>
      <c r="Z88" s="160">
        <f>SUM(B88:Y88)</f>
        <v>0</v>
      </c>
    </row>
    <row r="89" spans="1:26" ht="20.25" customHeight="1">
      <c r="A89" s="139">
        <v>534000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61">
        <f>SUM(B89:Y89)</f>
        <v>0</v>
      </c>
    </row>
    <row r="90" spans="1:26" ht="20.25" customHeight="1">
      <c r="A90" s="141">
        <v>340100</v>
      </c>
      <c r="B90" s="140">
        <v>7784.29</v>
      </c>
      <c r="C90" s="140"/>
      <c r="D90" s="140"/>
      <c r="E90" s="140"/>
      <c r="F90" s="140">
        <v>388.38</v>
      </c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>
        <v>50040.91</v>
      </c>
      <c r="Y90" s="140"/>
      <c r="Z90" s="150">
        <f>SUM(B90:Y90)</f>
        <v>58213.58</v>
      </c>
    </row>
    <row r="91" spans="1:26" ht="20.25" customHeight="1">
      <c r="A91" s="141">
        <v>340300</v>
      </c>
      <c r="B91" s="140">
        <v>285.69</v>
      </c>
      <c r="C91" s="140"/>
      <c r="D91" s="140"/>
      <c r="E91" s="140">
        <v>116.63</v>
      </c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50">
        <f>SUM(B91:Y91)</f>
        <v>402.32</v>
      </c>
    </row>
    <row r="92" spans="1:26" ht="20.25" customHeight="1">
      <c r="A92" s="153">
        <v>340400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40"/>
      <c r="Y92" s="140"/>
      <c r="Z92" s="150">
        <f>SUM(B92:Y92)</f>
        <v>0</v>
      </c>
    </row>
    <row r="93" spans="1:26" ht="20.25" customHeight="1">
      <c r="A93" s="153">
        <v>340500</v>
      </c>
      <c r="B93" s="136">
        <v>0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42"/>
      <c r="Y93" s="142"/>
      <c r="Z93" s="162"/>
    </row>
    <row r="94" spans="1:26" ht="20.25" customHeight="1" thickBot="1">
      <c r="A94" s="153">
        <v>340800</v>
      </c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43"/>
      <c r="Y94" s="143"/>
      <c r="Z94" s="163">
        <f>SUM(B94:Y94)</f>
        <v>0</v>
      </c>
    </row>
    <row r="95" spans="1:26" ht="20.25" customHeight="1">
      <c r="A95" s="130" t="s">
        <v>267</v>
      </c>
      <c r="B95" s="144">
        <f>SUM(B90:B94)</f>
        <v>8069.98</v>
      </c>
      <c r="C95" s="144">
        <f>SUM(C90:C92)</f>
        <v>0</v>
      </c>
      <c r="D95" s="144">
        <f>SUM(D90:D92)</f>
        <v>0</v>
      </c>
      <c r="E95" s="144">
        <f>SUM(E89:E94)</f>
        <v>116.63</v>
      </c>
      <c r="F95" s="144">
        <f t="shared" ref="F95:V95" si="21">SUM(F90:F92)</f>
        <v>388.38</v>
      </c>
      <c r="G95" s="144">
        <f t="shared" si="21"/>
        <v>0</v>
      </c>
      <c r="H95" s="144">
        <f t="shared" si="21"/>
        <v>0</v>
      </c>
      <c r="I95" s="144">
        <f t="shared" si="21"/>
        <v>0</v>
      </c>
      <c r="J95" s="144">
        <f t="shared" si="21"/>
        <v>0</v>
      </c>
      <c r="K95" s="144">
        <f t="shared" si="21"/>
        <v>0</v>
      </c>
      <c r="L95" s="144">
        <f t="shared" si="21"/>
        <v>0</v>
      </c>
      <c r="M95" s="144">
        <f t="shared" si="21"/>
        <v>0</v>
      </c>
      <c r="N95" s="144">
        <f t="shared" si="21"/>
        <v>0</v>
      </c>
      <c r="O95" s="144">
        <f t="shared" si="21"/>
        <v>0</v>
      </c>
      <c r="P95" s="144">
        <f t="shared" si="21"/>
        <v>0</v>
      </c>
      <c r="Q95" s="144">
        <f t="shared" si="21"/>
        <v>0</v>
      </c>
      <c r="R95" s="144">
        <f t="shared" si="21"/>
        <v>0</v>
      </c>
      <c r="S95" s="144">
        <f t="shared" si="21"/>
        <v>0</v>
      </c>
      <c r="T95" s="144">
        <f t="shared" si="21"/>
        <v>0</v>
      </c>
      <c r="U95" s="144">
        <f t="shared" si="21"/>
        <v>0</v>
      </c>
      <c r="V95" s="144">
        <f t="shared" si="21"/>
        <v>0</v>
      </c>
      <c r="W95" s="144"/>
      <c r="X95" s="144">
        <f>SUM(X90:X94)</f>
        <v>50040.91</v>
      </c>
      <c r="Y95" s="144"/>
      <c r="Z95" s="164">
        <f>SUM(B95:Y95)</f>
        <v>58615.9</v>
      </c>
    </row>
    <row r="96" spans="1:26" ht="20.25" customHeight="1" thickBot="1">
      <c r="A96" s="132" t="s">
        <v>268</v>
      </c>
      <c r="B96" s="143">
        <f t="shared" ref="B96:Z96" si="22">B88+B95</f>
        <v>8069.98</v>
      </c>
      <c r="C96" s="143">
        <f t="shared" si="22"/>
        <v>0</v>
      </c>
      <c r="D96" s="143">
        <f t="shared" si="22"/>
        <v>0</v>
      </c>
      <c r="E96" s="143">
        <f t="shared" si="22"/>
        <v>116.63</v>
      </c>
      <c r="F96" s="143">
        <f t="shared" si="22"/>
        <v>388.38</v>
      </c>
      <c r="G96" s="143">
        <f t="shared" si="22"/>
        <v>0</v>
      </c>
      <c r="H96" s="143">
        <f t="shared" si="22"/>
        <v>0</v>
      </c>
      <c r="I96" s="143">
        <f t="shared" si="22"/>
        <v>0</v>
      </c>
      <c r="J96" s="143">
        <f t="shared" si="22"/>
        <v>0</v>
      </c>
      <c r="K96" s="143">
        <f t="shared" si="22"/>
        <v>0</v>
      </c>
      <c r="L96" s="143">
        <f t="shared" si="22"/>
        <v>0</v>
      </c>
      <c r="M96" s="143">
        <f t="shared" si="22"/>
        <v>0</v>
      </c>
      <c r="N96" s="143">
        <f t="shared" si="22"/>
        <v>0</v>
      </c>
      <c r="O96" s="143">
        <f t="shared" si="22"/>
        <v>0</v>
      </c>
      <c r="P96" s="143">
        <f t="shared" si="22"/>
        <v>0</v>
      </c>
      <c r="Q96" s="143">
        <f t="shared" si="22"/>
        <v>0</v>
      </c>
      <c r="R96" s="143">
        <f t="shared" si="22"/>
        <v>0</v>
      </c>
      <c r="S96" s="143">
        <f t="shared" si="22"/>
        <v>0</v>
      </c>
      <c r="T96" s="143">
        <f t="shared" si="22"/>
        <v>0</v>
      </c>
      <c r="U96" s="143">
        <f t="shared" si="22"/>
        <v>0</v>
      </c>
      <c r="V96" s="143">
        <f t="shared" si="22"/>
        <v>0</v>
      </c>
      <c r="W96" s="143">
        <f t="shared" si="22"/>
        <v>0</v>
      </c>
      <c r="X96" s="143">
        <f t="shared" si="22"/>
        <v>50040.91</v>
      </c>
      <c r="Y96" s="143">
        <f t="shared" si="22"/>
        <v>0</v>
      </c>
      <c r="Z96" s="151">
        <f t="shared" si="22"/>
        <v>58615.9</v>
      </c>
    </row>
    <row r="97" spans="1:26" ht="20.25" customHeight="1">
      <c r="A97" s="148" t="s">
        <v>57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>
        <v>0</v>
      </c>
      <c r="N97" s="136"/>
      <c r="O97" s="136"/>
      <c r="P97" s="136"/>
      <c r="Q97" s="136"/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0</v>
      </c>
      <c r="X97" s="136">
        <v>0</v>
      </c>
      <c r="Y97" s="136">
        <v>0</v>
      </c>
      <c r="Z97" s="161">
        <f t="shared" ref="Z97:Z104" si="23">SUM(B97:Y97)</f>
        <v>0</v>
      </c>
    </row>
    <row r="98" spans="1:26" ht="20.25" customHeight="1">
      <c r="A98" s="139">
        <v>541000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61">
        <f t="shared" si="23"/>
        <v>0</v>
      </c>
    </row>
    <row r="99" spans="1:26" ht="20.25" customHeight="1">
      <c r="A99" s="141">
        <v>410100</v>
      </c>
      <c r="B99" s="140">
        <v>0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50">
        <f t="shared" si="23"/>
        <v>0</v>
      </c>
    </row>
    <row r="100" spans="1:26" ht="20.25" customHeight="1">
      <c r="A100" s="153">
        <v>410300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>
        <v>0</v>
      </c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42"/>
      <c r="Y100" s="136"/>
      <c r="Z100" s="150">
        <f t="shared" si="23"/>
        <v>0</v>
      </c>
    </row>
    <row r="101" spans="1:26" ht="20.25" customHeight="1">
      <c r="A101" s="153">
        <v>410600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42"/>
      <c r="Y101" s="136"/>
      <c r="Z101" s="150">
        <f t="shared" si="23"/>
        <v>0</v>
      </c>
    </row>
    <row r="102" spans="1:26" ht="20.25" customHeight="1">
      <c r="A102" s="153">
        <v>410700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>
        <v>0</v>
      </c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42"/>
      <c r="Y102" s="136"/>
      <c r="Z102" s="150">
        <f t="shared" si="23"/>
        <v>0</v>
      </c>
    </row>
    <row r="103" spans="1:26" ht="20.25" customHeight="1">
      <c r="A103" s="153">
        <v>411600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40"/>
      <c r="Y103" s="140"/>
      <c r="Z103" s="150">
        <f t="shared" si="23"/>
        <v>0</v>
      </c>
    </row>
    <row r="104" spans="1:26" ht="20.25" customHeight="1" thickBot="1">
      <c r="A104" s="153">
        <v>411800</v>
      </c>
      <c r="B104" s="136">
        <v>0</v>
      </c>
      <c r="C104" s="136"/>
      <c r="D104" s="136">
        <v>0</v>
      </c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43"/>
      <c r="Y104" s="143"/>
      <c r="Z104" s="150">
        <f t="shared" si="23"/>
        <v>0</v>
      </c>
    </row>
    <row r="105" spans="1:26" ht="20.25" customHeight="1">
      <c r="A105" s="130" t="s">
        <v>267</v>
      </c>
      <c r="B105" s="144">
        <f t="shared" ref="B105:Z105" si="24">SUM(B98:B104)</f>
        <v>0</v>
      </c>
      <c r="C105" s="144">
        <f t="shared" si="24"/>
        <v>0</v>
      </c>
      <c r="D105" s="144">
        <f t="shared" si="24"/>
        <v>0</v>
      </c>
      <c r="E105" s="144">
        <f t="shared" si="24"/>
        <v>0</v>
      </c>
      <c r="F105" s="144">
        <f t="shared" si="24"/>
        <v>0</v>
      </c>
      <c r="G105" s="144">
        <f t="shared" si="24"/>
        <v>0</v>
      </c>
      <c r="H105" s="144">
        <f t="shared" si="24"/>
        <v>0</v>
      </c>
      <c r="I105" s="144">
        <f t="shared" si="24"/>
        <v>0</v>
      </c>
      <c r="J105" s="144">
        <f t="shared" si="24"/>
        <v>0</v>
      </c>
      <c r="K105" s="144">
        <f t="shared" si="24"/>
        <v>0</v>
      </c>
      <c r="L105" s="144">
        <f t="shared" si="24"/>
        <v>0</v>
      </c>
      <c r="M105" s="144">
        <f t="shared" si="24"/>
        <v>0</v>
      </c>
      <c r="N105" s="144">
        <f t="shared" si="24"/>
        <v>0</v>
      </c>
      <c r="O105" s="144">
        <f t="shared" si="24"/>
        <v>0</v>
      </c>
      <c r="P105" s="144">
        <f t="shared" si="24"/>
        <v>0</v>
      </c>
      <c r="Q105" s="144">
        <f t="shared" si="24"/>
        <v>0</v>
      </c>
      <c r="R105" s="144">
        <f t="shared" si="24"/>
        <v>0</v>
      </c>
      <c r="S105" s="144">
        <f t="shared" si="24"/>
        <v>0</v>
      </c>
      <c r="T105" s="144">
        <f t="shared" si="24"/>
        <v>0</v>
      </c>
      <c r="U105" s="144">
        <f t="shared" si="24"/>
        <v>0</v>
      </c>
      <c r="V105" s="144">
        <f t="shared" si="24"/>
        <v>0</v>
      </c>
      <c r="W105" s="144">
        <f t="shared" si="24"/>
        <v>0</v>
      </c>
      <c r="X105" s="144">
        <f t="shared" si="24"/>
        <v>0</v>
      </c>
      <c r="Y105" s="144">
        <f t="shared" si="24"/>
        <v>0</v>
      </c>
      <c r="Z105" s="146">
        <f t="shared" si="24"/>
        <v>0</v>
      </c>
    </row>
    <row r="106" spans="1:26" ht="20.25" customHeight="1" thickBot="1">
      <c r="A106" s="132" t="s">
        <v>268</v>
      </c>
      <c r="B106" s="143">
        <f t="shared" ref="B106:Z106" si="25">B97+B105</f>
        <v>0</v>
      </c>
      <c r="C106" s="143">
        <f t="shared" si="25"/>
        <v>0</v>
      </c>
      <c r="D106" s="143">
        <f t="shared" si="25"/>
        <v>0</v>
      </c>
      <c r="E106" s="143">
        <f t="shared" si="25"/>
        <v>0</v>
      </c>
      <c r="F106" s="143">
        <f t="shared" si="25"/>
        <v>0</v>
      </c>
      <c r="G106" s="143">
        <f t="shared" si="25"/>
        <v>0</v>
      </c>
      <c r="H106" s="143">
        <f t="shared" si="25"/>
        <v>0</v>
      </c>
      <c r="I106" s="143">
        <f t="shared" si="25"/>
        <v>0</v>
      </c>
      <c r="J106" s="143">
        <f t="shared" si="25"/>
        <v>0</v>
      </c>
      <c r="K106" s="143">
        <f t="shared" si="25"/>
        <v>0</v>
      </c>
      <c r="L106" s="143">
        <f t="shared" si="25"/>
        <v>0</v>
      </c>
      <c r="M106" s="143">
        <f t="shared" si="25"/>
        <v>0</v>
      </c>
      <c r="N106" s="143">
        <f t="shared" si="25"/>
        <v>0</v>
      </c>
      <c r="O106" s="143">
        <f t="shared" si="25"/>
        <v>0</v>
      </c>
      <c r="P106" s="143">
        <f t="shared" si="25"/>
        <v>0</v>
      </c>
      <c r="Q106" s="143">
        <f t="shared" si="25"/>
        <v>0</v>
      </c>
      <c r="R106" s="143">
        <f t="shared" si="25"/>
        <v>0</v>
      </c>
      <c r="S106" s="143">
        <f t="shared" si="25"/>
        <v>0</v>
      </c>
      <c r="T106" s="143">
        <f t="shared" si="25"/>
        <v>0</v>
      </c>
      <c r="U106" s="143">
        <f t="shared" si="25"/>
        <v>0</v>
      </c>
      <c r="V106" s="143">
        <f t="shared" si="25"/>
        <v>0</v>
      </c>
      <c r="W106" s="143">
        <f t="shared" si="25"/>
        <v>0</v>
      </c>
      <c r="X106" s="143">
        <f t="shared" si="25"/>
        <v>0</v>
      </c>
      <c r="Y106" s="143">
        <f t="shared" si="25"/>
        <v>0</v>
      </c>
      <c r="Z106" s="151">
        <f t="shared" si="25"/>
        <v>0</v>
      </c>
    </row>
    <row r="107" spans="1:26" ht="20.25" customHeight="1" thickBot="1">
      <c r="A107" s="148" t="s">
        <v>57</v>
      </c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>
        <v>0</v>
      </c>
      <c r="S107" s="136">
        <v>0</v>
      </c>
      <c r="T107" s="136">
        <v>0</v>
      </c>
      <c r="U107" s="136">
        <v>0</v>
      </c>
      <c r="V107" s="136">
        <v>0</v>
      </c>
      <c r="W107" s="136">
        <v>0</v>
      </c>
      <c r="X107" s="155">
        <v>0</v>
      </c>
      <c r="Y107" s="136">
        <v>0</v>
      </c>
      <c r="Z107" s="151">
        <f>SUM(B107:Y107)</f>
        <v>0</v>
      </c>
    </row>
    <row r="108" spans="1:26" ht="20.25" customHeight="1">
      <c r="A108" s="139">
        <v>542000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50">
        <f t="shared" ref="Z108:Z114" si="26">SUM(B108:Y108)</f>
        <v>0</v>
      </c>
    </row>
    <row r="109" spans="1:26" ht="20.25" customHeight="1">
      <c r="A109" s="141">
        <v>420600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50">
        <f t="shared" si="26"/>
        <v>0</v>
      </c>
    </row>
    <row r="110" spans="1:26" ht="20.25" customHeight="1">
      <c r="A110" s="141">
        <v>420900</v>
      </c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50">
        <f t="shared" si="26"/>
        <v>0</v>
      </c>
    </row>
    <row r="111" spans="1:26" ht="20.25" customHeight="1">
      <c r="A111" s="153">
        <v>421000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42"/>
      <c r="Y111" s="136"/>
      <c r="Z111" s="150">
        <f t="shared" si="26"/>
        <v>0</v>
      </c>
    </row>
    <row r="112" spans="1:26" ht="20.25" customHeight="1">
      <c r="A112" s="153">
        <v>421100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42"/>
      <c r="Y112" s="136"/>
      <c r="Z112" s="150">
        <f t="shared" si="26"/>
        <v>0</v>
      </c>
    </row>
    <row r="113" spans="1:26" ht="20.25" customHeight="1" thickBot="1">
      <c r="A113" s="153">
        <v>421200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>
        <v>0</v>
      </c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43"/>
      <c r="Y113" s="136"/>
      <c r="Z113" s="150">
        <f t="shared" si="26"/>
        <v>0</v>
      </c>
    </row>
    <row r="114" spans="1:26" ht="20.25" customHeight="1">
      <c r="A114" s="130" t="s">
        <v>267</v>
      </c>
      <c r="B114" s="144">
        <f t="shared" ref="B114:Y114" si="27">SUM(B109:B113)</f>
        <v>0</v>
      </c>
      <c r="C114" s="144">
        <f t="shared" si="27"/>
        <v>0</v>
      </c>
      <c r="D114" s="144">
        <f t="shared" si="27"/>
        <v>0</v>
      </c>
      <c r="E114" s="144">
        <f t="shared" si="27"/>
        <v>0</v>
      </c>
      <c r="F114" s="144">
        <f t="shared" si="27"/>
        <v>0</v>
      </c>
      <c r="G114" s="144">
        <f t="shared" si="27"/>
        <v>0</v>
      </c>
      <c r="H114" s="144">
        <f t="shared" si="27"/>
        <v>0</v>
      </c>
      <c r="I114" s="144">
        <f t="shared" si="27"/>
        <v>0</v>
      </c>
      <c r="J114" s="144">
        <f t="shared" si="27"/>
        <v>0</v>
      </c>
      <c r="K114" s="144">
        <f t="shared" si="27"/>
        <v>0</v>
      </c>
      <c r="L114" s="144">
        <f t="shared" si="27"/>
        <v>0</v>
      </c>
      <c r="M114" s="144">
        <f t="shared" si="27"/>
        <v>0</v>
      </c>
      <c r="N114" s="144">
        <f t="shared" si="27"/>
        <v>0</v>
      </c>
      <c r="O114" s="144">
        <f t="shared" si="27"/>
        <v>0</v>
      </c>
      <c r="P114" s="144">
        <f t="shared" si="27"/>
        <v>0</v>
      </c>
      <c r="Q114" s="144">
        <f t="shared" si="27"/>
        <v>0</v>
      </c>
      <c r="R114" s="144">
        <f t="shared" si="27"/>
        <v>0</v>
      </c>
      <c r="S114" s="144">
        <f t="shared" si="27"/>
        <v>0</v>
      </c>
      <c r="T114" s="144">
        <f t="shared" si="27"/>
        <v>0</v>
      </c>
      <c r="U114" s="144">
        <f t="shared" si="27"/>
        <v>0</v>
      </c>
      <c r="V114" s="144">
        <f t="shared" si="27"/>
        <v>0</v>
      </c>
      <c r="W114" s="144">
        <f t="shared" si="27"/>
        <v>0</v>
      </c>
      <c r="X114" s="144">
        <f t="shared" si="27"/>
        <v>0</v>
      </c>
      <c r="Y114" s="144">
        <f t="shared" si="27"/>
        <v>0</v>
      </c>
      <c r="Z114" s="164">
        <f t="shared" si="26"/>
        <v>0</v>
      </c>
    </row>
    <row r="115" spans="1:26" ht="20.25" customHeight="1" thickBot="1">
      <c r="A115" s="132" t="s">
        <v>268</v>
      </c>
      <c r="B115" s="143">
        <f t="shared" ref="B115:Z115" si="28">B107+B114</f>
        <v>0</v>
      </c>
      <c r="C115" s="143">
        <f t="shared" si="28"/>
        <v>0</v>
      </c>
      <c r="D115" s="143">
        <f t="shared" si="28"/>
        <v>0</v>
      </c>
      <c r="E115" s="143">
        <f t="shared" si="28"/>
        <v>0</v>
      </c>
      <c r="F115" s="143">
        <f t="shared" si="28"/>
        <v>0</v>
      </c>
      <c r="G115" s="143">
        <f t="shared" si="28"/>
        <v>0</v>
      </c>
      <c r="H115" s="143">
        <f t="shared" si="28"/>
        <v>0</v>
      </c>
      <c r="I115" s="143">
        <f t="shared" si="28"/>
        <v>0</v>
      </c>
      <c r="J115" s="143">
        <f t="shared" si="28"/>
        <v>0</v>
      </c>
      <c r="K115" s="143">
        <f t="shared" si="28"/>
        <v>0</v>
      </c>
      <c r="L115" s="143">
        <f t="shared" si="28"/>
        <v>0</v>
      </c>
      <c r="M115" s="143">
        <f t="shared" si="28"/>
        <v>0</v>
      </c>
      <c r="N115" s="143">
        <f t="shared" si="28"/>
        <v>0</v>
      </c>
      <c r="O115" s="143">
        <f t="shared" si="28"/>
        <v>0</v>
      </c>
      <c r="P115" s="143">
        <f t="shared" si="28"/>
        <v>0</v>
      </c>
      <c r="Q115" s="143">
        <f t="shared" si="28"/>
        <v>0</v>
      </c>
      <c r="R115" s="143">
        <f t="shared" si="28"/>
        <v>0</v>
      </c>
      <c r="S115" s="143">
        <f t="shared" si="28"/>
        <v>0</v>
      </c>
      <c r="T115" s="143">
        <f t="shared" si="28"/>
        <v>0</v>
      </c>
      <c r="U115" s="143">
        <f t="shared" si="28"/>
        <v>0</v>
      </c>
      <c r="V115" s="143">
        <f t="shared" si="28"/>
        <v>0</v>
      </c>
      <c r="W115" s="143">
        <f t="shared" si="28"/>
        <v>0</v>
      </c>
      <c r="X115" s="143">
        <f t="shared" si="28"/>
        <v>0</v>
      </c>
      <c r="Y115" s="143">
        <f t="shared" si="28"/>
        <v>0</v>
      </c>
      <c r="Z115" s="151">
        <f t="shared" si="28"/>
        <v>0</v>
      </c>
    </row>
    <row r="124" spans="1:26" ht="20.25" customHeight="1">
      <c r="A124" s="476" t="s">
        <v>227</v>
      </c>
      <c r="B124" s="476"/>
      <c r="C124" s="476"/>
      <c r="D124" s="476"/>
      <c r="E124" s="476"/>
      <c r="F124" s="476"/>
      <c r="G124" s="476"/>
      <c r="H124" s="476"/>
      <c r="I124" s="476"/>
      <c r="J124" s="476"/>
      <c r="K124" s="476"/>
      <c r="L124" s="476"/>
      <c r="M124" s="476"/>
      <c r="N124" s="476"/>
      <c r="O124" s="476"/>
      <c r="P124" s="476"/>
      <c r="Q124" s="476"/>
      <c r="R124" s="476"/>
      <c r="S124" s="476"/>
      <c r="T124" s="476"/>
      <c r="U124" s="476"/>
      <c r="V124" s="476"/>
      <c r="W124" s="476"/>
      <c r="X124" s="476"/>
      <c r="Y124" s="476"/>
      <c r="Z124" s="476"/>
    </row>
    <row r="125" spans="1:26" ht="20.25" customHeight="1">
      <c r="A125" s="476" t="s">
        <v>228</v>
      </c>
      <c r="B125" s="476"/>
      <c r="C125" s="476"/>
      <c r="D125" s="476"/>
      <c r="E125" s="476"/>
      <c r="F125" s="476"/>
      <c r="G125" s="476"/>
      <c r="H125" s="476"/>
      <c r="I125" s="476"/>
      <c r="J125" s="476"/>
      <c r="K125" s="476"/>
      <c r="L125" s="476"/>
      <c r="M125" s="476"/>
      <c r="N125" s="476"/>
      <c r="O125" s="476"/>
      <c r="P125" s="476"/>
      <c r="Q125" s="476"/>
      <c r="R125" s="476"/>
      <c r="S125" s="476"/>
      <c r="T125" s="476"/>
      <c r="U125" s="476"/>
      <c r="V125" s="476"/>
      <c r="W125" s="476"/>
      <c r="X125" s="476"/>
      <c r="Y125" s="476"/>
      <c r="Z125" s="476"/>
    </row>
    <row r="126" spans="1:26" ht="20.25" customHeight="1" thickBot="1">
      <c r="A126" s="475" t="str">
        <f>A3</f>
        <v>วันที่  31  ตุลาคม  2555</v>
      </c>
      <c r="B126" s="475"/>
      <c r="C126" s="475"/>
      <c r="D126" s="475"/>
      <c r="E126" s="475"/>
      <c r="F126" s="475"/>
      <c r="G126" s="475"/>
      <c r="H126" s="475"/>
      <c r="I126" s="475"/>
      <c r="J126" s="475"/>
      <c r="K126" s="475"/>
      <c r="L126" s="475"/>
      <c r="M126" s="475"/>
      <c r="N126" s="475"/>
      <c r="O126" s="475"/>
      <c r="P126" s="475"/>
      <c r="Q126" s="475"/>
      <c r="R126" s="475"/>
      <c r="S126" s="475"/>
      <c r="T126" s="475"/>
      <c r="U126" s="475"/>
      <c r="V126" s="475"/>
      <c r="W126" s="475"/>
      <c r="X126" s="475"/>
      <c r="Y126" s="475"/>
      <c r="Z126" s="475"/>
    </row>
    <row r="127" spans="1:26" ht="20.25" customHeight="1">
      <c r="A127" s="130" t="s">
        <v>229</v>
      </c>
      <c r="B127" s="477" t="s">
        <v>230</v>
      </c>
      <c r="C127" s="477"/>
      <c r="D127" s="477" t="s">
        <v>231</v>
      </c>
      <c r="E127" s="477"/>
      <c r="F127" s="477" t="s">
        <v>232</v>
      </c>
      <c r="G127" s="477"/>
      <c r="H127" s="477"/>
      <c r="I127" s="477" t="s">
        <v>233</v>
      </c>
      <c r="J127" s="477"/>
      <c r="K127" s="477" t="s">
        <v>234</v>
      </c>
      <c r="L127" s="477"/>
      <c r="M127" s="478" t="s">
        <v>235</v>
      </c>
      <c r="N127" s="479"/>
      <c r="O127" s="480"/>
      <c r="P127" s="477" t="s">
        <v>236</v>
      </c>
      <c r="Q127" s="477"/>
      <c r="R127" s="477" t="s">
        <v>237</v>
      </c>
      <c r="S127" s="477"/>
      <c r="T127" s="477"/>
      <c r="U127" s="131" t="s">
        <v>238</v>
      </c>
      <c r="V127" s="477" t="s">
        <v>239</v>
      </c>
      <c r="W127" s="477"/>
      <c r="X127" s="131" t="s">
        <v>240</v>
      </c>
      <c r="Y127" s="131" t="s">
        <v>241</v>
      </c>
      <c r="Z127" s="481" t="s">
        <v>56</v>
      </c>
    </row>
    <row r="128" spans="1:26" ht="20.25" customHeight="1" thickBot="1">
      <c r="A128" s="132" t="s">
        <v>242</v>
      </c>
      <c r="B128" s="133" t="s">
        <v>243</v>
      </c>
      <c r="C128" s="133" t="s">
        <v>244</v>
      </c>
      <c r="D128" s="133" t="s">
        <v>245</v>
      </c>
      <c r="E128" s="133" t="s">
        <v>246</v>
      </c>
      <c r="F128" s="133" t="s">
        <v>247</v>
      </c>
      <c r="G128" s="133" t="s">
        <v>248</v>
      </c>
      <c r="H128" s="133" t="s">
        <v>249</v>
      </c>
      <c r="I128" s="133" t="s">
        <v>250</v>
      </c>
      <c r="J128" s="133" t="s">
        <v>251</v>
      </c>
      <c r="K128" s="133" t="s">
        <v>252</v>
      </c>
      <c r="L128" s="133" t="s">
        <v>253</v>
      </c>
      <c r="M128" s="134" t="s">
        <v>254</v>
      </c>
      <c r="N128" s="133" t="s">
        <v>255</v>
      </c>
      <c r="O128" s="133" t="s">
        <v>256</v>
      </c>
      <c r="P128" s="133" t="s">
        <v>257</v>
      </c>
      <c r="Q128" s="133" t="s">
        <v>258</v>
      </c>
      <c r="R128" s="133" t="s">
        <v>259</v>
      </c>
      <c r="S128" s="133" t="s">
        <v>260</v>
      </c>
      <c r="T128" s="133" t="s">
        <v>261</v>
      </c>
      <c r="U128" s="133" t="s">
        <v>262</v>
      </c>
      <c r="V128" s="133" t="s">
        <v>263</v>
      </c>
      <c r="W128" s="133" t="s">
        <v>264</v>
      </c>
      <c r="X128" s="133" t="s">
        <v>265</v>
      </c>
      <c r="Y128" s="133" t="s">
        <v>266</v>
      </c>
      <c r="Z128" s="482"/>
    </row>
    <row r="129" spans="1:26" ht="20.25" customHeight="1">
      <c r="A129" s="166" t="s">
        <v>269</v>
      </c>
      <c r="B129" s="144"/>
      <c r="C129" s="144">
        <v>0</v>
      </c>
      <c r="D129" s="144">
        <v>0</v>
      </c>
      <c r="E129" s="144">
        <v>0</v>
      </c>
      <c r="F129" s="144">
        <v>0</v>
      </c>
      <c r="G129" s="144"/>
      <c r="H129" s="144">
        <v>0</v>
      </c>
      <c r="I129" s="144">
        <v>0</v>
      </c>
      <c r="J129" s="144">
        <v>0</v>
      </c>
      <c r="K129" s="144">
        <v>0</v>
      </c>
      <c r="L129" s="144">
        <v>0</v>
      </c>
      <c r="M129" s="144">
        <v>0</v>
      </c>
      <c r="N129" s="144">
        <v>0</v>
      </c>
      <c r="O129" s="144">
        <v>0</v>
      </c>
      <c r="P129" s="144">
        <v>0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  <c r="V129" s="144">
        <v>0</v>
      </c>
      <c r="W129" s="144">
        <v>0</v>
      </c>
      <c r="X129" s="144">
        <v>0</v>
      </c>
      <c r="Y129" s="144">
        <v>0</v>
      </c>
      <c r="Z129" s="138">
        <f>SUM(B129:Y129)</f>
        <v>0</v>
      </c>
    </row>
    <row r="130" spans="1:26" ht="20.25" customHeight="1">
      <c r="A130" s="167">
        <v>551000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50">
        <f>SUM(B130:Y130)</f>
        <v>0</v>
      </c>
    </row>
    <row r="131" spans="1:26" ht="20.25" customHeight="1">
      <c r="A131" s="141">
        <v>510100</v>
      </c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50">
        <f>SUM(B131:Y131)</f>
        <v>0</v>
      </c>
    </row>
    <row r="132" spans="1:26" ht="20.25" customHeight="1">
      <c r="A132" s="141">
        <v>510200</v>
      </c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50">
        <f>SUM(B132:Y132)</f>
        <v>0</v>
      </c>
    </row>
    <row r="133" spans="1:26" ht="20.25" customHeight="1">
      <c r="A133" s="15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61"/>
    </row>
    <row r="134" spans="1:26" ht="20.25" customHeight="1" thickBot="1">
      <c r="A134" s="132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51">
        <f>SUM(B134:Y134)</f>
        <v>0</v>
      </c>
    </row>
    <row r="135" spans="1:26" ht="20.25" customHeight="1">
      <c r="A135" s="130" t="s">
        <v>267</v>
      </c>
      <c r="B135" s="168">
        <f>SUM(B130:B134)</f>
        <v>0</v>
      </c>
      <c r="C135" s="168">
        <f t="shared" ref="C135:I135" si="29">SUM(C134)</f>
        <v>0</v>
      </c>
      <c r="D135" s="168">
        <f t="shared" si="29"/>
        <v>0</v>
      </c>
      <c r="E135" s="168">
        <f t="shared" si="29"/>
        <v>0</v>
      </c>
      <c r="F135" s="168">
        <f t="shared" si="29"/>
        <v>0</v>
      </c>
      <c r="G135" s="168">
        <f t="shared" si="29"/>
        <v>0</v>
      </c>
      <c r="H135" s="168">
        <f t="shared" si="29"/>
        <v>0</v>
      </c>
      <c r="I135" s="168">
        <f t="shared" si="29"/>
        <v>0</v>
      </c>
      <c r="J135" s="168">
        <f>SUM(J131:J134)</f>
        <v>0</v>
      </c>
      <c r="K135" s="168">
        <f>SUM(K134)</f>
        <v>0</v>
      </c>
      <c r="L135" s="168">
        <f>SUM(L134)</f>
        <v>0</v>
      </c>
      <c r="M135" s="168">
        <f>SUM(M134)</f>
        <v>0</v>
      </c>
      <c r="N135" s="168">
        <f>SUM(N130:N134)</f>
        <v>0</v>
      </c>
      <c r="O135" s="168">
        <f t="shared" ref="O135:Y135" si="30">SUM(O134)</f>
        <v>0</v>
      </c>
      <c r="P135" s="168">
        <f t="shared" si="30"/>
        <v>0</v>
      </c>
      <c r="Q135" s="168">
        <f t="shared" si="30"/>
        <v>0</v>
      </c>
      <c r="R135" s="168">
        <f t="shared" si="30"/>
        <v>0</v>
      </c>
      <c r="S135" s="168">
        <f t="shared" si="30"/>
        <v>0</v>
      </c>
      <c r="T135" s="168">
        <f t="shared" si="30"/>
        <v>0</v>
      </c>
      <c r="U135" s="168">
        <f t="shared" si="30"/>
        <v>0</v>
      </c>
      <c r="V135" s="168">
        <f t="shared" si="30"/>
        <v>0</v>
      </c>
      <c r="W135" s="168">
        <f t="shared" si="30"/>
        <v>0</v>
      </c>
      <c r="X135" s="168">
        <f t="shared" si="30"/>
        <v>0</v>
      </c>
      <c r="Y135" s="168">
        <f t="shared" si="30"/>
        <v>0</v>
      </c>
      <c r="Z135" s="146">
        <f>SUM(B135:Y135)</f>
        <v>0</v>
      </c>
    </row>
    <row r="136" spans="1:26" ht="20.25" customHeight="1" thickBot="1">
      <c r="A136" s="132" t="s">
        <v>268</v>
      </c>
      <c r="B136" s="169">
        <f t="shared" ref="B136:Z136" si="31">B129+B135</f>
        <v>0</v>
      </c>
      <c r="C136" s="169">
        <f t="shared" si="31"/>
        <v>0</v>
      </c>
      <c r="D136" s="169">
        <f t="shared" si="31"/>
        <v>0</v>
      </c>
      <c r="E136" s="169">
        <f t="shared" si="31"/>
        <v>0</v>
      </c>
      <c r="F136" s="169">
        <f t="shared" si="31"/>
        <v>0</v>
      </c>
      <c r="G136" s="169">
        <f t="shared" si="31"/>
        <v>0</v>
      </c>
      <c r="H136" s="169">
        <f t="shared" si="31"/>
        <v>0</v>
      </c>
      <c r="I136" s="169">
        <f t="shared" si="31"/>
        <v>0</v>
      </c>
      <c r="J136" s="169">
        <f t="shared" si="31"/>
        <v>0</v>
      </c>
      <c r="K136" s="169">
        <f t="shared" si="31"/>
        <v>0</v>
      </c>
      <c r="L136" s="169">
        <f t="shared" si="31"/>
        <v>0</v>
      </c>
      <c r="M136" s="169">
        <f t="shared" si="31"/>
        <v>0</v>
      </c>
      <c r="N136" s="169">
        <f t="shared" si="31"/>
        <v>0</v>
      </c>
      <c r="O136" s="169">
        <f t="shared" si="31"/>
        <v>0</v>
      </c>
      <c r="P136" s="169">
        <f t="shared" si="31"/>
        <v>0</v>
      </c>
      <c r="Q136" s="169">
        <f t="shared" si="31"/>
        <v>0</v>
      </c>
      <c r="R136" s="169">
        <f t="shared" si="31"/>
        <v>0</v>
      </c>
      <c r="S136" s="169">
        <f t="shared" si="31"/>
        <v>0</v>
      </c>
      <c r="T136" s="169">
        <f t="shared" si="31"/>
        <v>0</v>
      </c>
      <c r="U136" s="169">
        <f t="shared" si="31"/>
        <v>0</v>
      </c>
      <c r="V136" s="169">
        <f t="shared" si="31"/>
        <v>0</v>
      </c>
      <c r="W136" s="169">
        <f t="shared" si="31"/>
        <v>0</v>
      </c>
      <c r="X136" s="169">
        <f t="shared" si="31"/>
        <v>0</v>
      </c>
      <c r="Y136" s="169">
        <f t="shared" si="31"/>
        <v>0</v>
      </c>
      <c r="Z136" s="151">
        <f t="shared" si="31"/>
        <v>0</v>
      </c>
    </row>
    <row r="137" spans="1:26" ht="20.25" customHeight="1">
      <c r="A137" s="166" t="s">
        <v>269</v>
      </c>
      <c r="B137" s="144"/>
      <c r="C137" s="144">
        <v>0</v>
      </c>
      <c r="D137" s="144">
        <v>0</v>
      </c>
      <c r="E137" s="144">
        <v>0</v>
      </c>
      <c r="F137" s="144">
        <v>0</v>
      </c>
      <c r="G137" s="144"/>
      <c r="H137" s="144"/>
      <c r="I137" s="144"/>
      <c r="J137" s="144"/>
      <c r="K137" s="144">
        <v>0</v>
      </c>
      <c r="L137" s="144">
        <v>0</v>
      </c>
      <c r="M137" s="144">
        <v>0</v>
      </c>
      <c r="N137" s="144">
        <v>0</v>
      </c>
      <c r="O137" s="144">
        <v>0</v>
      </c>
      <c r="P137" s="144">
        <v>0</v>
      </c>
      <c r="Q137" s="144">
        <v>0</v>
      </c>
      <c r="R137" s="144">
        <v>0</v>
      </c>
      <c r="S137" s="144">
        <v>0</v>
      </c>
      <c r="T137" s="144">
        <v>0</v>
      </c>
      <c r="U137" s="144">
        <v>0</v>
      </c>
      <c r="V137" s="144">
        <v>0</v>
      </c>
      <c r="W137" s="144">
        <v>0</v>
      </c>
      <c r="X137" s="144">
        <v>0</v>
      </c>
      <c r="Y137" s="144">
        <v>0</v>
      </c>
      <c r="Z137" s="170">
        <f>SUM(B137:Y137)</f>
        <v>0</v>
      </c>
    </row>
    <row r="138" spans="1:26" ht="20.25" customHeight="1">
      <c r="A138" s="167">
        <v>561000</v>
      </c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71"/>
      <c r="Z138" s="150">
        <f>SUM(B138:Y138)</f>
        <v>0</v>
      </c>
    </row>
    <row r="139" spans="1:26" ht="20.25" customHeight="1">
      <c r="A139" s="172">
        <v>610100</v>
      </c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38">
        <f>SUM(B139:Y139)</f>
        <v>0</v>
      </c>
    </row>
    <row r="140" spans="1:26" ht="20.25" customHeight="1">
      <c r="A140" s="172">
        <v>610200</v>
      </c>
      <c r="B140" s="142"/>
      <c r="C140" s="142"/>
      <c r="D140" s="142"/>
      <c r="E140" s="142"/>
      <c r="F140" s="142"/>
      <c r="G140" s="142"/>
      <c r="H140" s="142">
        <v>0</v>
      </c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38">
        <f>SUM(B140:Y140)</f>
        <v>0</v>
      </c>
    </row>
    <row r="141" spans="1:26" ht="20.25" customHeight="1" thickBot="1">
      <c r="A141" s="172">
        <v>610400</v>
      </c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38">
        <f>SUM(B141:Y141)</f>
        <v>0</v>
      </c>
    </row>
    <row r="142" spans="1:26" ht="20.25" customHeight="1">
      <c r="A142" s="130" t="s">
        <v>267</v>
      </c>
      <c r="B142" s="144">
        <f t="shared" ref="B142:Z142" si="32">SUM(B138:B141)</f>
        <v>0</v>
      </c>
      <c r="C142" s="144">
        <f t="shared" si="32"/>
        <v>0</v>
      </c>
      <c r="D142" s="144">
        <f t="shared" si="32"/>
        <v>0</v>
      </c>
      <c r="E142" s="144">
        <f t="shared" si="32"/>
        <v>0</v>
      </c>
      <c r="F142" s="144">
        <f t="shared" si="32"/>
        <v>0</v>
      </c>
      <c r="G142" s="144">
        <f t="shared" si="32"/>
        <v>0</v>
      </c>
      <c r="H142" s="144">
        <f t="shared" si="32"/>
        <v>0</v>
      </c>
      <c r="I142" s="144">
        <f t="shared" si="32"/>
        <v>0</v>
      </c>
      <c r="J142" s="144">
        <f t="shared" si="32"/>
        <v>0</v>
      </c>
      <c r="K142" s="144">
        <f t="shared" si="32"/>
        <v>0</v>
      </c>
      <c r="L142" s="144">
        <f t="shared" si="32"/>
        <v>0</v>
      </c>
      <c r="M142" s="144">
        <f t="shared" si="32"/>
        <v>0</v>
      </c>
      <c r="N142" s="144">
        <f t="shared" si="32"/>
        <v>0</v>
      </c>
      <c r="O142" s="144">
        <f t="shared" si="32"/>
        <v>0</v>
      </c>
      <c r="P142" s="144">
        <f t="shared" si="32"/>
        <v>0</v>
      </c>
      <c r="Q142" s="144">
        <f t="shared" si="32"/>
        <v>0</v>
      </c>
      <c r="R142" s="144">
        <f t="shared" si="32"/>
        <v>0</v>
      </c>
      <c r="S142" s="144">
        <f t="shared" si="32"/>
        <v>0</v>
      </c>
      <c r="T142" s="144">
        <f t="shared" si="32"/>
        <v>0</v>
      </c>
      <c r="U142" s="144">
        <f t="shared" si="32"/>
        <v>0</v>
      </c>
      <c r="V142" s="144">
        <f t="shared" si="32"/>
        <v>0</v>
      </c>
      <c r="W142" s="144">
        <f t="shared" si="32"/>
        <v>0</v>
      </c>
      <c r="X142" s="144">
        <f t="shared" si="32"/>
        <v>0</v>
      </c>
      <c r="Y142" s="144">
        <f t="shared" si="32"/>
        <v>0</v>
      </c>
      <c r="Z142" s="146">
        <f t="shared" si="32"/>
        <v>0</v>
      </c>
    </row>
    <row r="143" spans="1:26" ht="20.25" customHeight="1" thickBot="1">
      <c r="A143" s="132" t="s">
        <v>268</v>
      </c>
      <c r="B143" s="143">
        <f t="shared" ref="B143:Y143" si="33">B137+B142</f>
        <v>0</v>
      </c>
      <c r="C143" s="143">
        <f t="shared" si="33"/>
        <v>0</v>
      </c>
      <c r="D143" s="143">
        <f t="shared" si="33"/>
        <v>0</v>
      </c>
      <c r="E143" s="143">
        <f t="shared" si="33"/>
        <v>0</v>
      </c>
      <c r="F143" s="143">
        <f t="shared" si="33"/>
        <v>0</v>
      </c>
      <c r="G143" s="143">
        <f t="shared" si="33"/>
        <v>0</v>
      </c>
      <c r="H143" s="143">
        <f t="shared" si="33"/>
        <v>0</v>
      </c>
      <c r="I143" s="143">
        <f t="shared" si="33"/>
        <v>0</v>
      </c>
      <c r="J143" s="143">
        <f t="shared" si="33"/>
        <v>0</v>
      </c>
      <c r="K143" s="143">
        <f t="shared" si="33"/>
        <v>0</v>
      </c>
      <c r="L143" s="143">
        <f t="shared" si="33"/>
        <v>0</v>
      </c>
      <c r="M143" s="143">
        <f t="shared" si="33"/>
        <v>0</v>
      </c>
      <c r="N143" s="143">
        <f t="shared" si="33"/>
        <v>0</v>
      </c>
      <c r="O143" s="143">
        <f t="shared" si="33"/>
        <v>0</v>
      </c>
      <c r="P143" s="143">
        <f t="shared" si="33"/>
        <v>0</v>
      </c>
      <c r="Q143" s="143">
        <f t="shared" si="33"/>
        <v>0</v>
      </c>
      <c r="R143" s="143">
        <f t="shared" si="33"/>
        <v>0</v>
      </c>
      <c r="S143" s="143">
        <f t="shared" si="33"/>
        <v>0</v>
      </c>
      <c r="T143" s="143">
        <f t="shared" si="33"/>
        <v>0</v>
      </c>
      <c r="U143" s="143">
        <f t="shared" si="33"/>
        <v>0</v>
      </c>
      <c r="V143" s="143">
        <f t="shared" si="33"/>
        <v>0</v>
      </c>
      <c r="W143" s="143">
        <f t="shared" si="33"/>
        <v>0</v>
      </c>
      <c r="X143" s="143">
        <f t="shared" si="33"/>
        <v>0</v>
      </c>
      <c r="Y143" s="143">
        <f t="shared" si="33"/>
        <v>0</v>
      </c>
      <c r="Z143" s="151">
        <f>+Z137+Z142</f>
        <v>0</v>
      </c>
    </row>
    <row r="144" spans="1:26" ht="20.25" customHeight="1">
      <c r="A144" s="130" t="s">
        <v>267</v>
      </c>
      <c r="B144" s="168">
        <f t="shared" ref="B144:Z144" si="34">B16+B25+B36+B55+B63+B79+B95+B105+B114+B135+B142</f>
        <v>182234.53</v>
      </c>
      <c r="C144" s="168">
        <f t="shared" si="34"/>
        <v>79420</v>
      </c>
      <c r="D144" s="168">
        <f t="shared" si="34"/>
        <v>0</v>
      </c>
      <c r="E144" s="168">
        <f t="shared" si="34"/>
        <v>116.63</v>
      </c>
      <c r="F144" s="168">
        <f t="shared" si="34"/>
        <v>388.38</v>
      </c>
      <c r="G144" s="168">
        <f t="shared" si="34"/>
        <v>0</v>
      </c>
      <c r="H144" s="168">
        <f t="shared" si="34"/>
        <v>0</v>
      </c>
      <c r="I144" s="168">
        <f t="shared" si="34"/>
        <v>0</v>
      </c>
      <c r="J144" s="168">
        <f t="shared" si="34"/>
        <v>0</v>
      </c>
      <c r="K144" s="168">
        <f t="shared" si="34"/>
        <v>0</v>
      </c>
      <c r="L144" s="168">
        <f t="shared" si="34"/>
        <v>0</v>
      </c>
      <c r="M144" s="168">
        <f t="shared" si="34"/>
        <v>49695</v>
      </c>
      <c r="N144" s="168">
        <f t="shared" si="34"/>
        <v>0</v>
      </c>
      <c r="O144" s="168">
        <f t="shared" si="34"/>
        <v>0</v>
      </c>
      <c r="P144" s="168">
        <f t="shared" si="34"/>
        <v>0</v>
      </c>
      <c r="Q144" s="168">
        <f t="shared" si="34"/>
        <v>0</v>
      </c>
      <c r="R144" s="168">
        <f t="shared" si="34"/>
        <v>0</v>
      </c>
      <c r="S144" s="168">
        <f t="shared" si="34"/>
        <v>0</v>
      </c>
      <c r="T144" s="168">
        <f t="shared" si="34"/>
        <v>0</v>
      </c>
      <c r="U144" s="168">
        <f t="shared" si="34"/>
        <v>0</v>
      </c>
      <c r="V144" s="168">
        <f t="shared" si="34"/>
        <v>0</v>
      </c>
      <c r="W144" s="168">
        <f t="shared" si="34"/>
        <v>0</v>
      </c>
      <c r="X144" s="168">
        <f t="shared" si="34"/>
        <v>50040.91</v>
      </c>
      <c r="Y144" s="168">
        <f t="shared" si="34"/>
        <v>0</v>
      </c>
      <c r="Z144" s="146">
        <f t="shared" si="34"/>
        <v>361895.45</v>
      </c>
    </row>
    <row r="145" spans="1:208" ht="20.25" customHeight="1" thickBot="1">
      <c r="A145" s="132" t="s">
        <v>268</v>
      </c>
      <c r="B145" s="173">
        <f t="shared" ref="B145:Z145" si="35">B17+B26+B37+B56+B64+B80+B96+B106+B115+B136+B143</f>
        <v>182234.53</v>
      </c>
      <c r="C145" s="173">
        <f t="shared" si="35"/>
        <v>79420</v>
      </c>
      <c r="D145" s="173">
        <f t="shared" si="35"/>
        <v>0</v>
      </c>
      <c r="E145" s="173">
        <f t="shared" si="35"/>
        <v>116.63</v>
      </c>
      <c r="F145" s="173">
        <f t="shared" si="35"/>
        <v>388.38</v>
      </c>
      <c r="G145" s="173">
        <f t="shared" si="35"/>
        <v>0</v>
      </c>
      <c r="H145" s="173">
        <f t="shared" si="35"/>
        <v>0</v>
      </c>
      <c r="I145" s="173">
        <f t="shared" si="35"/>
        <v>0</v>
      </c>
      <c r="J145" s="173">
        <f t="shared" si="35"/>
        <v>0</v>
      </c>
      <c r="K145" s="173">
        <f t="shared" si="35"/>
        <v>0</v>
      </c>
      <c r="L145" s="173">
        <f t="shared" si="35"/>
        <v>0</v>
      </c>
      <c r="M145" s="173">
        <f t="shared" si="35"/>
        <v>49695</v>
      </c>
      <c r="N145" s="173">
        <f t="shared" si="35"/>
        <v>0</v>
      </c>
      <c r="O145" s="173">
        <f t="shared" si="35"/>
        <v>0</v>
      </c>
      <c r="P145" s="173">
        <f t="shared" si="35"/>
        <v>0</v>
      </c>
      <c r="Q145" s="173">
        <f t="shared" si="35"/>
        <v>0</v>
      </c>
      <c r="R145" s="173">
        <f t="shared" si="35"/>
        <v>0</v>
      </c>
      <c r="S145" s="173">
        <f t="shared" si="35"/>
        <v>0</v>
      </c>
      <c r="T145" s="173">
        <f t="shared" si="35"/>
        <v>0</v>
      </c>
      <c r="U145" s="173">
        <f t="shared" si="35"/>
        <v>0</v>
      </c>
      <c r="V145" s="173">
        <f t="shared" si="35"/>
        <v>0</v>
      </c>
      <c r="W145" s="173">
        <f t="shared" si="35"/>
        <v>0</v>
      </c>
      <c r="X145" s="173">
        <f t="shared" si="35"/>
        <v>50040.91</v>
      </c>
      <c r="Y145" s="173">
        <f t="shared" si="35"/>
        <v>0</v>
      </c>
      <c r="Z145" s="174">
        <f t="shared" si="35"/>
        <v>361895.45</v>
      </c>
    </row>
    <row r="146" spans="1:208" ht="20.25" customHeight="1">
      <c r="H146" s="147"/>
    </row>
    <row r="149" spans="1:208" s="165" customFormat="1" ht="20.25" customHeight="1"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  <c r="CF149" s="129"/>
      <c r="CG149" s="129"/>
      <c r="CH149" s="129"/>
      <c r="CI149" s="129"/>
      <c r="CJ149" s="129"/>
      <c r="CK149" s="129"/>
      <c r="CL149" s="129"/>
      <c r="CM149" s="129"/>
      <c r="CN149" s="129"/>
      <c r="CO149" s="129"/>
      <c r="CP149" s="129"/>
      <c r="CQ149" s="129"/>
      <c r="CR149" s="129"/>
      <c r="CS149" s="129"/>
      <c r="CT149" s="129"/>
      <c r="CU149" s="129"/>
      <c r="CV149" s="129"/>
      <c r="CW149" s="129"/>
      <c r="CX149" s="129"/>
      <c r="CY149" s="129"/>
      <c r="CZ149" s="129"/>
      <c r="DA149" s="129"/>
      <c r="DB149" s="129"/>
      <c r="DC149" s="129"/>
      <c r="DD149" s="129"/>
      <c r="DE149" s="129"/>
      <c r="DF149" s="129"/>
      <c r="DG149" s="129"/>
      <c r="DH149" s="129"/>
      <c r="DI149" s="129"/>
      <c r="DJ149" s="129"/>
      <c r="DK149" s="129"/>
      <c r="DL149" s="129"/>
      <c r="DM149" s="129"/>
      <c r="DN149" s="129"/>
      <c r="DO149" s="129"/>
      <c r="DP149" s="129"/>
      <c r="DQ149" s="129"/>
      <c r="DR149" s="129"/>
      <c r="DS149" s="129"/>
      <c r="DT149" s="129"/>
      <c r="DU149" s="129"/>
      <c r="DV149" s="129"/>
      <c r="DW149" s="129"/>
      <c r="DX149" s="129"/>
      <c r="DY149" s="129"/>
      <c r="DZ149" s="129"/>
      <c r="EA149" s="129"/>
      <c r="EB149" s="129"/>
      <c r="EC149" s="129"/>
      <c r="ED149" s="129"/>
      <c r="EE149" s="129"/>
      <c r="EF149" s="129"/>
      <c r="EG149" s="129"/>
      <c r="EH149" s="129"/>
      <c r="EI149" s="129"/>
      <c r="EJ149" s="129"/>
      <c r="EK149" s="129"/>
      <c r="EL149" s="129"/>
      <c r="EM149" s="129"/>
      <c r="EN149" s="129"/>
      <c r="EO149" s="129"/>
      <c r="EP149" s="129"/>
      <c r="EQ149" s="129"/>
      <c r="ER149" s="129"/>
      <c r="ES149" s="129"/>
      <c r="ET149" s="129"/>
      <c r="EU149" s="129"/>
      <c r="EV149" s="129"/>
      <c r="EW149" s="129"/>
      <c r="EX149" s="129"/>
      <c r="EY149" s="129"/>
      <c r="EZ149" s="129"/>
      <c r="FA149" s="129"/>
      <c r="FB149" s="129"/>
      <c r="FC149" s="129"/>
      <c r="FD149" s="129"/>
      <c r="FE149" s="129"/>
      <c r="FF149" s="129"/>
      <c r="FG149" s="129"/>
      <c r="FH149" s="129"/>
      <c r="FI149" s="129"/>
      <c r="FJ149" s="129"/>
      <c r="FK149" s="129"/>
      <c r="FL149" s="129"/>
      <c r="FM149" s="129"/>
      <c r="FN149" s="129"/>
      <c r="FO149" s="129"/>
      <c r="FP149" s="129"/>
      <c r="FQ149" s="129"/>
      <c r="FR149" s="129"/>
      <c r="FS149" s="129"/>
      <c r="FT149" s="129"/>
      <c r="FU149" s="129"/>
      <c r="FV149" s="129"/>
      <c r="FW149" s="129"/>
      <c r="FX149" s="129"/>
      <c r="FY149" s="129"/>
      <c r="FZ149" s="129"/>
      <c r="GA149" s="129"/>
      <c r="GB149" s="129"/>
      <c r="GC149" s="129"/>
      <c r="GD149" s="129"/>
      <c r="GE149" s="129"/>
      <c r="GF149" s="129"/>
      <c r="GG149" s="129"/>
      <c r="GH149" s="129"/>
      <c r="GI149" s="129"/>
      <c r="GJ149" s="129"/>
      <c r="GK149" s="129"/>
      <c r="GL149" s="129"/>
      <c r="GM149" s="129"/>
      <c r="GN149" s="129"/>
      <c r="GO149" s="129"/>
      <c r="GP149" s="129"/>
      <c r="GQ149" s="129"/>
      <c r="GR149" s="129"/>
      <c r="GS149" s="129"/>
      <c r="GT149" s="129"/>
      <c r="GU149" s="129"/>
      <c r="GV149" s="129"/>
      <c r="GW149" s="129"/>
      <c r="GX149" s="129"/>
      <c r="GY149" s="129"/>
      <c r="GZ149" s="129"/>
    </row>
    <row r="150" spans="1:208" s="165" customFormat="1" ht="20.25" customHeight="1"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  <c r="CF150" s="129"/>
      <c r="CG150" s="129"/>
      <c r="CH150" s="129"/>
      <c r="CI150" s="129"/>
      <c r="CJ150" s="129"/>
      <c r="CK150" s="129"/>
      <c r="CL150" s="129"/>
      <c r="CM150" s="129"/>
      <c r="CN150" s="129"/>
      <c r="CO150" s="129"/>
      <c r="CP150" s="129"/>
      <c r="CQ150" s="129"/>
      <c r="CR150" s="129"/>
      <c r="CS150" s="129"/>
      <c r="CT150" s="129"/>
      <c r="CU150" s="129"/>
      <c r="CV150" s="129"/>
      <c r="CW150" s="129"/>
      <c r="CX150" s="129"/>
      <c r="CY150" s="129"/>
      <c r="CZ150" s="129"/>
      <c r="DA150" s="129"/>
      <c r="DB150" s="129"/>
      <c r="DC150" s="129"/>
      <c r="DD150" s="129"/>
      <c r="DE150" s="129"/>
      <c r="DF150" s="129"/>
      <c r="DG150" s="129"/>
      <c r="DH150" s="129"/>
      <c r="DI150" s="129"/>
      <c r="DJ150" s="129"/>
      <c r="DK150" s="129"/>
      <c r="DL150" s="129"/>
      <c r="DM150" s="129"/>
      <c r="DN150" s="129"/>
      <c r="DO150" s="129"/>
      <c r="DP150" s="129"/>
      <c r="DQ150" s="129"/>
      <c r="DR150" s="129"/>
      <c r="DS150" s="129"/>
      <c r="DT150" s="129"/>
      <c r="DU150" s="129"/>
      <c r="DV150" s="129"/>
      <c r="DW150" s="129"/>
      <c r="DX150" s="129"/>
      <c r="DY150" s="129"/>
      <c r="DZ150" s="129"/>
      <c r="EA150" s="129"/>
      <c r="EB150" s="129"/>
      <c r="EC150" s="129"/>
      <c r="ED150" s="129"/>
      <c r="EE150" s="129"/>
      <c r="EF150" s="129"/>
      <c r="EG150" s="129"/>
      <c r="EH150" s="129"/>
      <c r="EI150" s="129"/>
      <c r="EJ150" s="129"/>
      <c r="EK150" s="129"/>
      <c r="EL150" s="129"/>
      <c r="EM150" s="129"/>
      <c r="EN150" s="129"/>
      <c r="EO150" s="129"/>
      <c r="EP150" s="129"/>
      <c r="EQ150" s="129"/>
      <c r="ER150" s="129"/>
      <c r="ES150" s="129"/>
      <c r="ET150" s="129"/>
      <c r="EU150" s="129"/>
      <c r="EV150" s="129"/>
      <c r="EW150" s="129"/>
      <c r="EX150" s="129"/>
      <c r="EY150" s="129"/>
      <c r="EZ150" s="129"/>
      <c r="FA150" s="129"/>
      <c r="FB150" s="129"/>
      <c r="FC150" s="129"/>
      <c r="FD150" s="129"/>
      <c r="FE150" s="129"/>
      <c r="FF150" s="129"/>
      <c r="FG150" s="129"/>
      <c r="FH150" s="129"/>
      <c r="FI150" s="129"/>
      <c r="FJ150" s="129"/>
      <c r="FK150" s="129"/>
      <c r="FL150" s="129"/>
      <c r="FM150" s="129"/>
      <c r="FN150" s="129"/>
      <c r="FO150" s="129"/>
      <c r="FP150" s="129"/>
      <c r="FQ150" s="129"/>
      <c r="FR150" s="129"/>
      <c r="FS150" s="129"/>
      <c r="FT150" s="129"/>
      <c r="FU150" s="129"/>
      <c r="FV150" s="129"/>
      <c r="FW150" s="129"/>
      <c r="FX150" s="129"/>
      <c r="FY150" s="129"/>
      <c r="FZ150" s="129"/>
      <c r="GA150" s="129"/>
      <c r="GB150" s="129"/>
      <c r="GC150" s="129"/>
      <c r="GD150" s="129"/>
      <c r="GE150" s="129"/>
      <c r="GF150" s="129"/>
      <c r="GG150" s="129"/>
      <c r="GH150" s="129"/>
      <c r="GI150" s="129"/>
      <c r="GJ150" s="129"/>
      <c r="GK150" s="129"/>
      <c r="GL150" s="129"/>
      <c r="GM150" s="129"/>
      <c r="GN150" s="129"/>
      <c r="GO150" s="129"/>
      <c r="GP150" s="129"/>
      <c r="GQ150" s="129"/>
      <c r="GR150" s="129"/>
      <c r="GS150" s="129"/>
      <c r="GT150" s="129"/>
      <c r="GU150" s="129"/>
      <c r="GV150" s="129"/>
      <c r="GW150" s="129"/>
      <c r="GX150" s="129"/>
      <c r="GY150" s="129"/>
      <c r="GZ150" s="129"/>
    </row>
    <row r="151" spans="1:208" s="165" customFormat="1" ht="20.25" customHeight="1"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  <c r="CF151" s="129"/>
      <c r="CG151" s="129"/>
      <c r="CH151" s="129"/>
      <c r="CI151" s="129"/>
      <c r="CJ151" s="129"/>
      <c r="CK151" s="129"/>
      <c r="CL151" s="129"/>
      <c r="CM151" s="129"/>
      <c r="CN151" s="129"/>
      <c r="CO151" s="129"/>
      <c r="CP151" s="129"/>
      <c r="CQ151" s="129"/>
      <c r="CR151" s="129"/>
      <c r="CS151" s="129"/>
      <c r="CT151" s="129"/>
      <c r="CU151" s="129"/>
      <c r="CV151" s="129"/>
      <c r="CW151" s="129"/>
      <c r="CX151" s="129"/>
      <c r="CY151" s="129"/>
      <c r="CZ151" s="129"/>
      <c r="DA151" s="129"/>
      <c r="DB151" s="129"/>
      <c r="DC151" s="129"/>
      <c r="DD151" s="129"/>
      <c r="DE151" s="129"/>
      <c r="DF151" s="129"/>
      <c r="DG151" s="129"/>
      <c r="DH151" s="129"/>
      <c r="DI151" s="129"/>
      <c r="DJ151" s="129"/>
      <c r="DK151" s="129"/>
      <c r="DL151" s="129"/>
      <c r="DM151" s="129"/>
      <c r="DN151" s="129"/>
      <c r="DO151" s="129"/>
      <c r="DP151" s="129"/>
      <c r="DQ151" s="129"/>
      <c r="DR151" s="129"/>
      <c r="DS151" s="129"/>
      <c r="DT151" s="129"/>
      <c r="DU151" s="129"/>
      <c r="DV151" s="129"/>
      <c r="DW151" s="129"/>
      <c r="DX151" s="129"/>
      <c r="DY151" s="129"/>
      <c r="DZ151" s="129"/>
      <c r="EA151" s="129"/>
      <c r="EB151" s="129"/>
      <c r="EC151" s="129"/>
      <c r="ED151" s="129"/>
      <c r="EE151" s="129"/>
      <c r="EF151" s="129"/>
      <c r="EG151" s="129"/>
      <c r="EH151" s="129"/>
      <c r="EI151" s="129"/>
      <c r="EJ151" s="129"/>
      <c r="EK151" s="129"/>
      <c r="EL151" s="129"/>
      <c r="EM151" s="129"/>
      <c r="EN151" s="129"/>
      <c r="EO151" s="129"/>
      <c r="EP151" s="129"/>
      <c r="EQ151" s="129"/>
      <c r="ER151" s="129"/>
      <c r="ES151" s="129"/>
      <c r="ET151" s="129"/>
      <c r="EU151" s="129"/>
      <c r="EV151" s="129"/>
      <c r="EW151" s="129"/>
      <c r="EX151" s="129"/>
      <c r="EY151" s="129"/>
      <c r="EZ151" s="129"/>
      <c r="FA151" s="129"/>
      <c r="FB151" s="129"/>
      <c r="FC151" s="129"/>
      <c r="FD151" s="129"/>
      <c r="FE151" s="129"/>
      <c r="FF151" s="129"/>
      <c r="FG151" s="129"/>
      <c r="FH151" s="129"/>
      <c r="FI151" s="129"/>
      <c r="FJ151" s="129"/>
      <c r="FK151" s="129"/>
      <c r="FL151" s="129"/>
      <c r="FM151" s="129"/>
      <c r="FN151" s="129"/>
      <c r="FO151" s="129"/>
      <c r="FP151" s="129"/>
      <c r="FQ151" s="129"/>
      <c r="FR151" s="129"/>
      <c r="FS151" s="129"/>
      <c r="FT151" s="129"/>
      <c r="FU151" s="129"/>
      <c r="FV151" s="129"/>
      <c r="FW151" s="129"/>
      <c r="FX151" s="129"/>
      <c r="FY151" s="129"/>
      <c r="FZ151" s="129"/>
      <c r="GA151" s="129"/>
      <c r="GB151" s="129"/>
      <c r="GC151" s="129"/>
      <c r="GD151" s="129"/>
      <c r="GE151" s="129"/>
      <c r="GF151" s="129"/>
      <c r="GG151" s="129"/>
      <c r="GH151" s="129"/>
      <c r="GI151" s="129"/>
      <c r="GJ151" s="129"/>
      <c r="GK151" s="129"/>
      <c r="GL151" s="129"/>
      <c r="GM151" s="129"/>
      <c r="GN151" s="129"/>
      <c r="GO151" s="129"/>
      <c r="GP151" s="129"/>
      <c r="GQ151" s="129"/>
      <c r="GR151" s="129"/>
      <c r="GS151" s="129"/>
      <c r="GT151" s="129"/>
      <c r="GU151" s="129"/>
      <c r="GV151" s="129"/>
      <c r="GW151" s="129"/>
      <c r="GX151" s="129"/>
      <c r="GY151" s="129"/>
      <c r="GZ151" s="129"/>
    </row>
    <row r="152" spans="1:208" s="165" customFormat="1" ht="20.25" customHeight="1"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  <c r="CF152" s="129"/>
      <c r="CG152" s="129"/>
      <c r="CH152" s="129"/>
      <c r="CI152" s="129"/>
      <c r="CJ152" s="129"/>
      <c r="CK152" s="129"/>
      <c r="CL152" s="129"/>
      <c r="CM152" s="129"/>
      <c r="CN152" s="129"/>
      <c r="CO152" s="129"/>
      <c r="CP152" s="129"/>
      <c r="CQ152" s="129"/>
      <c r="CR152" s="129"/>
      <c r="CS152" s="129"/>
      <c r="CT152" s="129"/>
      <c r="CU152" s="129"/>
      <c r="CV152" s="129"/>
      <c r="CW152" s="129"/>
      <c r="CX152" s="129"/>
      <c r="CY152" s="129"/>
      <c r="CZ152" s="129"/>
      <c r="DA152" s="129"/>
      <c r="DB152" s="129"/>
      <c r="DC152" s="129"/>
      <c r="DD152" s="129"/>
      <c r="DE152" s="129"/>
      <c r="DF152" s="129"/>
      <c r="DG152" s="129"/>
      <c r="DH152" s="129"/>
      <c r="DI152" s="129"/>
      <c r="DJ152" s="129"/>
      <c r="DK152" s="129"/>
      <c r="DL152" s="129"/>
      <c r="DM152" s="129"/>
      <c r="DN152" s="129"/>
      <c r="DO152" s="129"/>
      <c r="DP152" s="129"/>
      <c r="DQ152" s="129"/>
      <c r="DR152" s="129"/>
      <c r="DS152" s="129"/>
      <c r="DT152" s="129"/>
      <c r="DU152" s="129"/>
      <c r="DV152" s="129"/>
      <c r="DW152" s="129"/>
      <c r="DX152" s="129"/>
      <c r="DY152" s="129"/>
      <c r="DZ152" s="129"/>
      <c r="EA152" s="129"/>
      <c r="EB152" s="129"/>
      <c r="EC152" s="129"/>
      <c r="ED152" s="129"/>
      <c r="EE152" s="129"/>
      <c r="EF152" s="129"/>
      <c r="EG152" s="129"/>
      <c r="EH152" s="129"/>
      <c r="EI152" s="129"/>
      <c r="EJ152" s="129"/>
      <c r="EK152" s="129"/>
      <c r="EL152" s="129"/>
      <c r="EM152" s="129"/>
      <c r="EN152" s="129"/>
      <c r="EO152" s="129"/>
      <c r="EP152" s="129"/>
      <c r="EQ152" s="129"/>
      <c r="ER152" s="129"/>
      <c r="ES152" s="129"/>
      <c r="ET152" s="129"/>
      <c r="EU152" s="129"/>
      <c r="EV152" s="129"/>
      <c r="EW152" s="129"/>
      <c r="EX152" s="129"/>
      <c r="EY152" s="129"/>
      <c r="EZ152" s="129"/>
      <c r="FA152" s="129"/>
      <c r="FB152" s="129"/>
      <c r="FC152" s="129"/>
      <c r="FD152" s="129"/>
      <c r="FE152" s="129"/>
      <c r="FF152" s="129"/>
      <c r="FG152" s="129"/>
      <c r="FH152" s="129"/>
      <c r="FI152" s="129"/>
      <c r="FJ152" s="129"/>
      <c r="FK152" s="129"/>
      <c r="FL152" s="129"/>
      <c r="FM152" s="129"/>
      <c r="FN152" s="129"/>
      <c r="FO152" s="129"/>
      <c r="FP152" s="129"/>
      <c r="FQ152" s="129"/>
      <c r="FR152" s="129"/>
      <c r="FS152" s="129"/>
      <c r="FT152" s="129"/>
      <c r="FU152" s="129"/>
      <c r="FV152" s="129"/>
      <c r="FW152" s="129"/>
      <c r="FX152" s="129"/>
      <c r="FY152" s="129"/>
      <c r="FZ152" s="129"/>
      <c r="GA152" s="129"/>
      <c r="GB152" s="129"/>
      <c r="GC152" s="129"/>
      <c r="GD152" s="129"/>
      <c r="GE152" s="129"/>
      <c r="GF152" s="129"/>
      <c r="GG152" s="129"/>
      <c r="GH152" s="129"/>
      <c r="GI152" s="129"/>
      <c r="GJ152" s="129"/>
      <c r="GK152" s="129"/>
      <c r="GL152" s="129"/>
      <c r="GM152" s="129"/>
      <c r="GN152" s="129"/>
      <c r="GO152" s="129"/>
      <c r="GP152" s="129"/>
      <c r="GQ152" s="129"/>
      <c r="GR152" s="129"/>
      <c r="GS152" s="129"/>
      <c r="GT152" s="129"/>
      <c r="GU152" s="129"/>
      <c r="GV152" s="129"/>
      <c r="GW152" s="129"/>
      <c r="GX152" s="129"/>
      <c r="GY152" s="129"/>
      <c r="GZ152" s="129"/>
    </row>
    <row r="153" spans="1:208" s="165" customFormat="1" ht="20.25" customHeight="1"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  <c r="CF153" s="129"/>
      <c r="CG153" s="129"/>
      <c r="CH153" s="129"/>
      <c r="CI153" s="129"/>
      <c r="CJ153" s="129"/>
      <c r="CK153" s="129"/>
      <c r="CL153" s="129"/>
      <c r="CM153" s="129"/>
      <c r="CN153" s="129"/>
      <c r="CO153" s="129"/>
      <c r="CP153" s="129"/>
      <c r="CQ153" s="129"/>
      <c r="CR153" s="129"/>
      <c r="CS153" s="129"/>
      <c r="CT153" s="129"/>
      <c r="CU153" s="129"/>
      <c r="CV153" s="129"/>
      <c r="CW153" s="129"/>
      <c r="CX153" s="129"/>
      <c r="CY153" s="129"/>
      <c r="CZ153" s="129"/>
      <c r="DA153" s="129"/>
      <c r="DB153" s="129"/>
      <c r="DC153" s="129"/>
      <c r="DD153" s="129"/>
      <c r="DE153" s="129"/>
      <c r="DF153" s="129"/>
      <c r="DG153" s="129"/>
      <c r="DH153" s="129"/>
      <c r="DI153" s="129"/>
      <c r="DJ153" s="129"/>
      <c r="DK153" s="129"/>
      <c r="DL153" s="129"/>
      <c r="DM153" s="129"/>
      <c r="DN153" s="129"/>
      <c r="DO153" s="129"/>
      <c r="DP153" s="129"/>
      <c r="DQ153" s="129"/>
      <c r="DR153" s="129"/>
      <c r="DS153" s="129"/>
      <c r="DT153" s="129"/>
      <c r="DU153" s="129"/>
      <c r="DV153" s="129"/>
      <c r="DW153" s="129"/>
      <c r="DX153" s="129"/>
      <c r="DY153" s="129"/>
      <c r="DZ153" s="129"/>
      <c r="EA153" s="129"/>
      <c r="EB153" s="129"/>
      <c r="EC153" s="129"/>
      <c r="ED153" s="129"/>
      <c r="EE153" s="129"/>
      <c r="EF153" s="129"/>
      <c r="EG153" s="129"/>
      <c r="EH153" s="129"/>
      <c r="EI153" s="129"/>
      <c r="EJ153" s="129"/>
      <c r="EK153" s="129"/>
      <c r="EL153" s="129"/>
      <c r="EM153" s="129"/>
      <c r="EN153" s="129"/>
      <c r="EO153" s="129"/>
      <c r="EP153" s="129"/>
      <c r="EQ153" s="129"/>
      <c r="ER153" s="129"/>
      <c r="ES153" s="129"/>
      <c r="ET153" s="129"/>
      <c r="EU153" s="129"/>
      <c r="EV153" s="129"/>
      <c r="EW153" s="129"/>
      <c r="EX153" s="129"/>
      <c r="EY153" s="129"/>
      <c r="EZ153" s="129"/>
      <c r="FA153" s="129"/>
      <c r="FB153" s="129"/>
      <c r="FC153" s="129"/>
      <c r="FD153" s="129"/>
      <c r="FE153" s="129"/>
      <c r="FF153" s="129"/>
      <c r="FG153" s="129"/>
      <c r="FH153" s="129"/>
      <c r="FI153" s="129"/>
      <c r="FJ153" s="129"/>
      <c r="FK153" s="129"/>
      <c r="FL153" s="129"/>
      <c r="FM153" s="129"/>
      <c r="FN153" s="129"/>
      <c r="FO153" s="129"/>
      <c r="FP153" s="129"/>
      <c r="FQ153" s="129"/>
      <c r="FR153" s="129"/>
      <c r="FS153" s="129"/>
      <c r="FT153" s="129"/>
      <c r="FU153" s="129"/>
      <c r="FV153" s="129"/>
      <c r="FW153" s="129"/>
      <c r="FX153" s="129"/>
      <c r="FY153" s="129"/>
      <c r="FZ153" s="129"/>
      <c r="GA153" s="129"/>
      <c r="GB153" s="129"/>
      <c r="GC153" s="129"/>
      <c r="GD153" s="129"/>
      <c r="GE153" s="129"/>
      <c r="GF153" s="129"/>
      <c r="GG153" s="129"/>
      <c r="GH153" s="129"/>
      <c r="GI153" s="129"/>
      <c r="GJ153" s="129"/>
      <c r="GK153" s="129"/>
      <c r="GL153" s="129"/>
      <c r="GM153" s="129"/>
      <c r="GN153" s="129"/>
      <c r="GO153" s="129"/>
      <c r="GP153" s="129"/>
      <c r="GQ153" s="129"/>
      <c r="GR153" s="129"/>
      <c r="GS153" s="129"/>
      <c r="GT153" s="129"/>
      <c r="GU153" s="129"/>
      <c r="GV153" s="129"/>
      <c r="GW153" s="129"/>
      <c r="GX153" s="129"/>
      <c r="GY153" s="129"/>
      <c r="GZ153" s="129"/>
    </row>
    <row r="154" spans="1:208" s="165" customFormat="1" ht="20.25" customHeight="1"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L154" s="129"/>
      <c r="CM154" s="129"/>
      <c r="CN154" s="129"/>
      <c r="CO154" s="129"/>
      <c r="CP154" s="129"/>
      <c r="CQ154" s="129"/>
      <c r="CR154" s="129"/>
      <c r="CS154" s="129"/>
      <c r="CT154" s="129"/>
      <c r="CU154" s="129"/>
      <c r="CV154" s="129"/>
      <c r="CW154" s="129"/>
      <c r="CX154" s="129"/>
      <c r="CY154" s="129"/>
      <c r="CZ154" s="129"/>
      <c r="DA154" s="129"/>
      <c r="DB154" s="129"/>
      <c r="DC154" s="129"/>
      <c r="DD154" s="129"/>
      <c r="DE154" s="129"/>
      <c r="DF154" s="129"/>
      <c r="DG154" s="129"/>
      <c r="DH154" s="129"/>
      <c r="DI154" s="129"/>
      <c r="DJ154" s="129"/>
      <c r="DK154" s="129"/>
      <c r="DL154" s="129"/>
      <c r="DM154" s="129"/>
      <c r="DN154" s="129"/>
      <c r="DO154" s="129"/>
      <c r="DP154" s="129"/>
      <c r="DQ154" s="129"/>
      <c r="DR154" s="129"/>
      <c r="DS154" s="129"/>
      <c r="DT154" s="129"/>
      <c r="DU154" s="129"/>
      <c r="DV154" s="129"/>
      <c r="DW154" s="129"/>
      <c r="DX154" s="129"/>
      <c r="DY154" s="129"/>
      <c r="DZ154" s="129"/>
      <c r="EA154" s="129"/>
      <c r="EB154" s="129"/>
      <c r="EC154" s="129"/>
      <c r="ED154" s="129"/>
      <c r="EE154" s="129"/>
      <c r="EF154" s="129"/>
      <c r="EG154" s="129"/>
      <c r="EH154" s="129"/>
      <c r="EI154" s="129"/>
      <c r="EJ154" s="129"/>
      <c r="EK154" s="129"/>
      <c r="EL154" s="129"/>
      <c r="EM154" s="129"/>
      <c r="EN154" s="129"/>
      <c r="EO154" s="129"/>
      <c r="EP154" s="129"/>
      <c r="EQ154" s="129"/>
      <c r="ER154" s="129"/>
      <c r="ES154" s="129"/>
      <c r="ET154" s="129"/>
      <c r="EU154" s="129"/>
      <c r="EV154" s="129"/>
      <c r="EW154" s="129"/>
      <c r="EX154" s="129"/>
      <c r="EY154" s="129"/>
      <c r="EZ154" s="129"/>
      <c r="FA154" s="129"/>
      <c r="FB154" s="129"/>
      <c r="FC154" s="129"/>
      <c r="FD154" s="129"/>
      <c r="FE154" s="129"/>
      <c r="FF154" s="129"/>
      <c r="FG154" s="129"/>
      <c r="FH154" s="129"/>
      <c r="FI154" s="129"/>
      <c r="FJ154" s="129"/>
      <c r="FK154" s="129"/>
      <c r="FL154" s="129"/>
      <c r="FM154" s="129"/>
      <c r="FN154" s="129"/>
      <c r="FO154" s="129"/>
      <c r="FP154" s="129"/>
      <c r="FQ154" s="129"/>
      <c r="FR154" s="129"/>
      <c r="FS154" s="129"/>
      <c r="FT154" s="129"/>
      <c r="FU154" s="129"/>
      <c r="FV154" s="129"/>
      <c r="FW154" s="129"/>
      <c r="FX154" s="129"/>
      <c r="FY154" s="129"/>
      <c r="FZ154" s="129"/>
      <c r="GA154" s="129"/>
      <c r="GB154" s="129"/>
      <c r="GC154" s="129"/>
      <c r="GD154" s="129"/>
      <c r="GE154" s="129"/>
      <c r="GF154" s="129"/>
      <c r="GG154" s="129"/>
      <c r="GH154" s="129"/>
      <c r="GI154" s="129"/>
      <c r="GJ154" s="129"/>
      <c r="GK154" s="129"/>
      <c r="GL154" s="129"/>
      <c r="GM154" s="129"/>
      <c r="GN154" s="129"/>
      <c r="GO154" s="129"/>
      <c r="GP154" s="129"/>
      <c r="GQ154" s="129"/>
      <c r="GR154" s="129"/>
      <c r="GS154" s="129"/>
      <c r="GT154" s="129"/>
      <c r="GU154" s="129"/>
      <c r="GV154" s="129"/>
      <c r="GW154" s="129"/>
      <c r="GX154" s="129"/>
      <c r="GY154" s="129"/>
      <c r="GZ154" s="129"/>
    </row>
    <row r="155" spans="1:208" s="165" customFormat="1" ht="20.25" customHeight="1"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29"/>
      <c r="CG155" s="129"/>
      <c r="CH155" s="129"/>
      <c r="CI155" s="129"/>
      <c r="CJ155" s="129"/>
      <c r="CK155" s="129"/>
      <c r="CL155" s="129"/>
      <c r="CM155" s="129"/>
      <c r="CN155" s="129"/>
      <c r="CO155" s="129"/>
      <c r="CP155" s="129"/>
      <c r="CQ155" s="129"/>
      <c r="CR155" s="129"/>
      <c r="CS155" s="129"/>
      <c r="CT155" s="129"/>
      <c r="CU155" s="129"/>
      <c r="CV155" s="129"/>
      <c r="CW155" s="129"/>
      <c r="CX155" s="129"/>
      <c r="CY155" s="129"/>
      <c r="CZ155" s="129"/>
      <c r="DA155" s="129"/>
      <c r="DB155" s="129"/>
      <c r="DC155" s="129"/>
      <c r="DD155" s="129"/>
      <c r="DE155" s="129"/>
      <c r="DF155" s="129"/>
      <c r="DG155" s="129"/>
      <c r="DH155" s="129"/>
      <c r="DI155" s="129"/>
      <c r="DJ155" s="129"/>
      <c r="DK155" s="129"/>
      <c r="DL155" s="129"/>
      <c r="DM155" s="129"/>
      <c r="DN155" s="129"/>
      <c r="DO155" s="129"/>
      <c r="DP155" s="129"/>
      <c r="DQ155" s="129"/>
      <c r="DR155" s="129"/>
      <c r="DS155" s="129"/>
      <c r="DT155" s="129"/>
      <c r="DU155" s="129"/>
      <c r="DV155" s="129"/>
      <c r="DW155" s="129"/>
      <c r="DX155" s="129"/>
      <c r="DY155" s="129"/>
      <c r="DZ155" s="129"/>
      <c r="EA155" s="129"/>
      <c r="EB155" s="129"/>
      <c r="EC155" s="129"/>
      <c r="ED155" s="129"/>
      <c r="EE155" s="129"/>
      <c r="EF155" s="129"/>
      <c r="EG155" s="129"/>
      <c r="EH155" s="129"/>
      <c r="EI155" s="129"/>
      <c r="EJ155" s="129"/>
      <c r="EK155" s="129"/>
      <c r="EL155" s="129"/>
      <c r="EM155" s="129"/>
      <c r="EN155" s="129"/>
      <c r="EO155" s="129"/>
      <c r="EP155" s="129"/>
      <c r="EQ155" s="129"/>
      <c r="ER155" s="129"/>
      <c r="ES155" s="129"/>
      <c r="ET155" s="129"/>
      <c r="EU155" s="129"/>
      <c r="EV155" s="129"/>
      <c r="EW155" s="129"/>
      <c r="EX155" s="129"/>
      <c r="EY155" s="129"/>
      <c r="EZ155" s="129"/>
      <c r="FA155" s="129"/>
      <c r="FB155" s="129"/>
      <c r="FC155" s="129"/>
      <c r="FD155" s="129"/>
      <c r="FE155" s="129"/>
      <c r="FF155" s="129"/>
      <c r="FG155" s="129"/>
      <c r="FH155" s="129"/>
      <c r="FI155" s="129"/>
      <c r="FJ155" s="129"/>
      <c r="FK155" s="129"/>
      <c r="FL155" s="129"/>
      <c r="FM155" s="129"/>
      <c r="FN155" s="129"/>
      <c r="FO155" s="129"/>
      <c r="FP155" s="129"/>
      <c r="FQ155" s="129"/>
      <c r="FR155" s="129"/>
      <c r="FS155" s="129"/>
      <c r="FT155" s="129"/>
      <c r="FU155" s="129"/>
      <c r="FV155" s="129"/>
      <c r="FW155" s="129"/>
      <c r="FX155" s="129"/>
      <c r="FY155" s="129"/>
      <c r="FZ155" s="129"/>
      <c r="GA155" s="129"/>
      <c r="GB155" s="129"/>
      <c r="GC155" s="129"/>
      <c r="GD155" s="129"/>
      <c r="GE155" s="129"/>
      <c r="GF155" s="129"/>
      <c r="GG155" s="129"/>
      <c r="GH155" s="129"/>
      <c r="GI155" s="129"/>
      <c r="GJ155" s="129"/>
      <c r="GK155" s="129"/>
      <c r="GL155" s="129"/>
      <c r="GM155" s="129"/>
      <c r="GN155" s="129"/>
      <c r="GO155" s="129"/>
      <c r="GP155" s="129"/>
      <c r="GQ155" s="129"/>
      <c r="GR155" s="129"/>
      <c r="GS155" s="129"/>
      <c r="GT155" s="129"/>
      <c r="GU155" s="129"/>
      <c r="GV155" s="129"/>
      <c r="GW155" s="129"/>
      <c r="GX155" s="129"/>
      <c r="GY155" s="129"/>
      <c r="GZ155" s="129"/>
    </row>
    <row r="156" spans="1:208" s="165" customFormat="1" ht="20.25" customHeight="1"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  <c r="CF156" s="129"/>
      <c r="CG156" s="129"/>
      <c r="CH156" s="129"/>
      <c r="CI156" s="129"/>
      <c r="CJ156" s="129"/>
      <c r="CK156" s="129"/>
      <c r="CL156" s="129"/>
      <c r="CM156" s="129"/>
      <c r="CN156" s="129"/>
      <c r="CO156" s="129"/>
      <c r="CP156" s="129"/>
      <c r="CQ156" s="129"/>
      <c r="CR156" s="129"/>
      <c r="CS156" s="129"/>
      <c r="CT156" s="129"/>
      <c r="CU156" s="129"/>
      <c r="CV156" s="129"/>
      <c r="CW156" s="129"/>
      <c r="CX156" s="129"/>
      <c r="CY156" s="129"/>
      <c r="CZ156" s="129"/>
      <c r="DA156" s="129"/>
      <c r="DB156" s="129"/>
      <c r="DC156" s="129"/>
      <c r="DD156" s="129"/>
      <c r="DE156" s="129"/>
      <c r="DF156" s="129"/>
      <c r="DG156" s="129"/>
      <c r="DH156" s="129"/>
      <c r="DI156" s="129"/>
      <c r="DJ156" s="129"/>
      <c r="DK156" s="129"/>
      <c r="DL156" s="129"/>
      <c r="DM156" s="129"/>
      <c r="DN156" s="129"/>
      <c r="DO156" s="129"/>
      <c r="DP156" s="129"/>
      <c r="DQ156" s="129"/>
      <c r="DR156" s="129"/>
      <c r="DS156" s="129"/>
      <c r="DT156" s="129"/>
      <c r="DU156" s="129"/>
      <c r="DV156" s="129"/>
      <c r="DW156" s="129"/>
      <c r="DX156" s="129"/>
      <c r="DY156" s="129"/>
      <c r="DZ156" s="129"/>
      <c r="EA156" s="129"/>
      <c r="EB156" s="129"/>
      <c r="EC156" s="129"/>
      <c r="ED156" s="129"/>
      <c r="EE156" s="129"/>
      <c r="EF156" s="129"/>
      <c r="EG156" s="129"/>
      <c r="EH156" s="129"/>
      <c r="EI156" s="129"/>
      <c r="EJ156" s="129"/>
      <c r="EK156" s="129"/>
      <c r="EL156" s="129"/>
      <c r="EM156" s="129"/>
      <c r="EN156" s="129"/>
      <c r="EO156" s="129"/>
      <c r="EP156" s="129"/>
      <c r="EQ156" s="129"/>
      <c r="ER156" s="129"/>
      <c r="ES156" s="129"/>
      <c r="ET156" s="129"/>
      <c r="EU156" s="129"/>
      <c r="EV156" s="129"/>
      <c r="EW156" s="129"/>
      <c r="EX156" s="129"/>
      <c r="EY156" s="129"/>
      <c r="EZ156" s="129"/>
      <c r="FA156" s="129"/>
      <c r="FB156" s="129"/>
      <c r="FC156" s="129"/>
      <c r="FD156" s="129"/>
      <c r="FE156" s="129"/>
      <c r="FF156" s="129"/>
      <c r="FG156" s="129"/>
      <c r="FH156" s="129"/>
      <c r="FI156" s="129"/>
      <c r="FJ156" s="129"/>
      <c r="FK156" s="129"/>
      <c r="FL156" s="129"/>
      <c r="FM156" s="129"/>
      <c r="FN156" s="129"/>
      <c r="FO156" s="129"/>
      <c r="FP156" s="129"/>
      <c r="FQ156" s="129"/>
      <c r="FR156" s="129"/>
      <c r="FS156" s="129"/>
      <c r="FT156" s="129"/>
      <c r="FU156" s="129"/>
      <c r="FV156" s="129"/>
      <c r="FW156" s="129"/>
      <c r="FX156" s="129"/>
      <c r="FY156" s="129"/>
      <c r="FZ156" s="129"/>
      <c r="GA156" s="129"/>
      <c r="GB156" s="129"/>
      <c r="GC156" s="129"/>
      <c r="GD156" s="129"/>
      <c r="GE156" s="129"/>
      <c r="GF156" s="129"/>
      <c r="GG156" s="129"/>
      <c r="GH156" s="129"/>
      <c r="GI156" s="129"/>
      <c r="GJ156" s="129"/>
      <c r="GK156" s="129"/>
      <c r="GL156" s="129"/>
      <c r="GM156" s="129"/>
      <c r="GN156" s="129"/>
      <c r="GO156" s="129"/>
      <c r="GP156" s="129"/>
      <c r="GQ156" s="129"/>
      <c r="GR156" s="129"/>
      <c r="GS156" s="129"/>
      <c r="GT156" s="129"/>
      <c r="GU156" s="129"/>
      <c r="GV156" s="129"/>
      <c r="GW156" s="129"/>
      <c r="GX156" s="129"/>
      <c r="GY156" s="129"/>
      <c r="GZ156" s="129"/>
    </row>
    <row r="157" spans="1:208" s="165" customFormat="1" ht="20.25" customHeight="1"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  <c r="CF157" s="129"/>
      <c r="CG157" s="129"/>
      <c r="CH157" s="129"/>
      <c r="CI157" s="129"/>
      <c r="CJ157" s="129"/>
      <c r="CK157" s="129"/>
      <c r="CL157" s="129"/>
      <c r="CM157" s="129"/>
      <c r="CN157" s="129"/>
      <c r="CO157" s="129"/>
      <c r="CP157" s="129"/>
      <c r="CQ157" s="129"/>
      <c r="CR157" s="129"/>
      <c r="CS157" s="129"/>
      <c r="CT157" s="129"/>
      <c r="CU157" s="129"/>
      <c r="CV157" s="129"/>
      <c r="CW157" s="129"/>
      <c r="CX157" s="129"/>
      <c r="CY157" s="129"/>
      <c r="CZ157" s="129"/>
      <c r="DA157" s="129"/>
      <c r="DB157" s="129"/>
      <c r="DC157" s="129"/>
      <c r="DD157" s="129"/>
      <c r="DE157" s="129"/>
      <c r="DF157" s="129"/>
      <c r="DG157" s="129"/>
      <c r="DH157" s="129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  <c r="DU157" s="129"/>
      <c r="DV157" s="129"/>
      <c r="DW157" s="129"/>
      <c r="DX157" s="129"/>
      <c r="DY157" s="129"/>
      <c r="DZ157" s="129"/>
      <c r="EA157" s="129"/>
      <c r="EB157" s="129"/>
      <c r="EC157" s="129"/>
      <c r="ED157" s="129"/>
      <c r="EE157" s="129"/>
      <c r="EF157" s="129"/>
      <c r="EG157" s="129"/>
      <c r="EH157" s="129"/>
      <c r="EI157" s="129"/>
      <c r="EJ157" s="129"/>
      <c r="EK157" s="129"/>
      <c r="EL157" s="129"/>
      <c r="EM157" s="129"/>
      <c r="EN157" s="129"/>
      <c r="EO157" s="129"/>
      <c r="EP157" s="129"/>
      <c r="EQ157" s="129"/>
      <c r="ER157" s="129"/>
      <c r="ES157" s="129"/>
      <c r="ET157" s="129"/>
      <c r="EU157" s="129"/>
      <c r="EV157" s="129"/>
      <c r="EW157" s="129"/>
      <c r="EX157" s="129"/>
      <c r="EY157" s="129"/>
      <c r="EZ157" s="129"/>
      <c r="FA157" s="129"/>
      <c r="FB157" s="129"/>
      <c r="FC157" s="129"/>
      <c r="FD157" s="129"/>
      <c r="FE157" s="129"/>
      <c r="FF157" s="129"/>
      <c r="FG157" s="129"/>
      <c r="FH157" s="129"/>
      <c r="FI157" s="129"/>
      <c r="FJ157" s="129"/>
      <c r="FK157" s="129"/>
      <c r="FL157" s="129"/>
      <c r="FM157" s="129"/>
      <c r="FN157" s="129"/>
      <c r="FO157" s="129"/>
      <c r="FP157" s="129"/>
      <c r="FQ157" s="129"/>
      <c r="FR157" s="129"/>
      <c r="FS157" s="129"/>
      <c r="FT157" s="129"/>
      <c r="FU157" s="129"/>
      <c r="FV157" s="129"/>
      <c r="FW157" s="129"/>
      <c r="FX157" s="129"/>
      <c r="FY157" s="129"/>
      <c r="FZ157" s="129"/>
      <c r="GA157" s="129"/>
      <c r="GB157" s="129"/>
      <c r="GC157" s="129"/>
      <c r="GD157" s="129"/>
      <c r="GE157" s="129"/>
      <c r="GF157" s="129"/>
      <c r="GG157" s="129"/>
      <c r="GH157" s="129"/>
      <c r="GI157" s="129"/>
      <c r="GJ157" s="129"/>
      <c r="GK157" s="129"/>
      <c r="GL157" s="129"/>
      <c r="GM157" s="129"/>
      <c r="GN157" s="129"/>
      <c r="GO157" s="129"/>
      <c r="GP157" s="129"/>
      <c r="GQ157" s="129"/>
      <c r="GR157" s="129"/>
      <c r="GS157" s="129"/>
      <c r="GT157" s="129"/>
      <c r="GU157" s="129"/>
      <c r="GV157" s="129"/>
      <c r="GW157" s="129"/>
      <c r="GX157" s="129"/>
      <c r="GY157" s="129"/>
      <c r="GZ157" s="129"/>
    </row>
    <row r="158" spans="1:208" s="165" customFormat="1" ht="20.25" customHeight="1"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  <c r="CF158" s="129"/>
      <c r="CG158" s="129"/>
      <c r="CH158" s="129"/>
      <c r="CI158" s="129"/>
      <c r="CJ158" s="129"/>
      <c r="CK158" s="129"/>
      <c r="CL158" s="129"/>
      <c r="CM158" s="129"/>
      <c r="CN158" s="129"/>
      <c r="CO158" s="129"/>
      <c r="CP158" s="129"/>
      <c r="CQ158" s="129"/>
      <c r="CR158" s="129"/>
      <c r="CS158" s="129"/>
      <c r="CT158" s="129"/>
      <c r="CU158" s="129"/>
      <c r="CV158" s="129"/>
      <c r="CW158" s="129"/>
      <c r="CX158" s="129"/>
      <c r="CY158" s="129"/>
      <c r="CZ158" s="129"/>
      <c r="DA158" s="129"/>
      <c r="DB158" s="129"/>
      <c r="DC158" s="129"/>
      <c r="DD158" s="129"/>
      <c r="DE158" s="129"/>
      <c r="DF158" s="129"/>
      <c r="DG158" s="129"/>
      <c r="DH158" s="129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  <c r="DU158" s="129"/>
      <c r="DV158" s="129"/>
      <c r="DW158" s="129"/>
      <c r="DX158" s="129"/>
      <c r="DY158" s="129"/>
      <c r="DZ158" s="129"/>
      <c r="EA158" s="129"/>
      <c r="EB158" s="129"/>
      <c r="EC158" s="129"/>
      <c r="ED158" s="129"/>
      <c r="EE158" s="129"/>
      <c r="EF158" s="129"/>
      <c r="EG158" s="129"/>
      <c r="EH158" s="129"/>
      <c r="EI158" s="129"/>
      <c r="EJ158" s="129"/>
      <c r="EK158" s="129"/>
      <c r="EL158" s="129"/>
      <c r="EM158" s="129"/>
      <c r="EN158" s="129"/>
      <c r="EO158" s="129"/>
      <c r="EP158" s="129"/>
      <c r="EQ158" s="129"/>
      <c r="ER158" s="129"/>
      <c r="ES158" s="129"/>
      <c r="ET158" s="129"/>
      <c r="EU158" s="129"/>
      <c r="EV158" s="129"/>
      <c r="EW158" s="129"/>
      <c r="EX158" s="129"/>
      <c r="EY158" s="129"/>
      <c r="EZ158" s="129"/>
      <c r="FA158" s="129"/>
      <c r="FB158" s="129"/>
      <c r="FC158" s="129"/>
      <c r="FD158" s="129"/>
      <c r="FE158" s="129"/>
      <c r="FF158" s="129"/>
      <c r="FG158" s="129"/>
      <c r="FH158" s="129"/>
      <c r="FI158" s="129"/>
      <c r="FJ158" s="129"/>
      <c r="FK158" s="129"/>
      <c r="FL158" s="129"/>
      <c r="FM158" s="129"/>
      <c r="FN158" s="129"/>
      <c r="FO158" s="129"/>
      <c r="FP158" s="129"/>
      <c r="FQ158" s="129"/>
      <c r="FR158" s="129"/>
      <c r="FS158" s="129"/>
      <c r="FT158" s="129"/>
      <c r="FU158" s="129"/>
      <c r="FV158" s="129"/>
      <c r="FW158" s="129"/>
      <c r="FX158" s="129"/>
      <c r="FY158" s="129"/>
      <c r="FZ158" s="129"/>
      <c r="GA158" s="129"/>
      <c r="GB158" s="129"/>
      <c r="GC158" s="129"/>
      <c r="GD158" s="129"/>
      <c r="GE158" s="129"/>
      <c r="GF158" s="129"/>
      <c r="GG158" s="129"/>
      <c r="GH158" s="129"/>
      <c r="GI158" s="129"/>
      <c r="GJ158" s="129"/>
      <c r="GK158" s="129"/>
      <c r="GL158" s="129"/>
      <c r="GM158" s="129"/>
      <c r="GN158" s="129"/>
      <c r="GO158" s="129"/>
      <c r="GP158" s="129"/>
      <c r="GQ158" s="129"/>
      <c r="GR158" s="129"/>
      <c r="GS158" s="129"/>
      <c r="GT158" s="129"/>
      <c r="GU158" s="129"/>
      <c r="GV158" s="129"/>
      <c r="GW158" s="129"/>
      <c r="GX158" s="129"/>
      <c r="GY158" s="129"/>
      <c r="GZ158" s="129"/>
    </row>
    <row r="159" spans="1:208" s="165" customFormat="1" ht="20.25" customHeight="1"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  <c r="CF159" s="129"/>
      <c r="CG159" s="129"/>
      <c r="CH159" s="129"/>
      <c r="CI159" s="129"/>
      <c r="CJ159" s="129"/>
      <c r="CK159" s="129"/>
      <c r="CL159" s="129"/>
      <c r="CM159" s="129"/>
      <c r="CN159" s="129"/>
      <c r="CO159" s="129"/>
      <c r="CP159" s="129"/>
      <c r="CQ159" s="129"/>
      <c r="CR159" s="129"/>
      <c r="CS159" s="129"/>
      <c r="CT159" s="129"/>
      <c r="CU159" s="129"/>
      <c r="CV159" s="129"/>
      <c r="CW159" s="129"/>
      <c r="CX159" s="129"/>
      <c r="CY159" s="129"/>
      <c r="CZ159" s="129"/>
      <c r="DA159" s="129"/>
      <c r="DB159" s="129"/>
      <c r="DC159" s="129"/>
      <c r="DD159" s="129"/>
      <c r="DE159" s="129"/>
      <c r="DF159" s="129"/>
      <c r="DG159" s="129"/>
      <c r="DH159" s="129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  <c r="DU159" s="129"/>
      <c r="DV159" s="129"/>
      <c r="DW159" s="129"/>
      <c r="DX159" s="129"/>
      <c r="DY159" s="129"/>
      <c r="DZ159" s="129"/>
      <c r="EA159" s="129"/>
      <c r="EB159" s="129"/>
      <c r="EC159" s="129"/>
      <c r="ED159" s="129"/>
      <c r="EE159" s="129"/>
      <c r="EF159" s="129"/>
      <c r="EG159" s="129"/>
      <c r="EH159" s="129"/>
      <c r="EI159" s="129"/>
      <c r="EJ159" s="129"/>
      <c r="EK159" s="129"/>
      <c r="EL159" s="129"/>
      <c r="EM159" s="129"/>
      <c r="EN159" s="129"/>
      <c r="EO159" s="129"/>
      <c r="EP159" s="129"/>
      <c r="EQ159" s="129"/>
      <c r="ER159" s="129"/>
      <c r="ES159" s="129"/>
      <c r="ET159" s="129"/>
      <c r="EU159" s="129"/>
      <c r="EV159" s="129"/>
      <c r="EW159" s="129"/>
      <c r="EX159" s="129"/>
      <c r="EY159" s="129"/>
      <c r="EZ159" s="129"/>
      <c r="FA159" s="129"/>
      <c r="FB159" s="129"/>
      <c r="FC159" s="129"/>
      <c r="FD159" s="129"/>
      <c r="FE159" s="129"/>
      <c r="FF159" s="129"/>
      <c r="FG159" s="129"/>
      <c r="FH159" s="129"/>
      <c r="FI159" s="129"/>
      <c r="FJ159" s="129"/>
      <c r="FK159" s="129"/>
      <c r="FL159" s="129"/>
      <c r="FM159" s="129"/>
      <c r="FN159" s="129"/>
      <c r="FO159" s="129"/>
      <c r="FP159" s="129"/>
      <c r="FQ159" s="129"/>
      <c r="FR159" s="129"/>
      <c r="FS159" s="129"/>
      <c r="FT159" s="129"/>
      <c r="FU159" s="129"/>
      <c r="FV159" s="129"/>
      <c r="FW159" s="129"/>
      <c r="FX159" s="129"/>
      <c r="FY159" s="129"/>
      <c r="FZ159" s="129"/>
      <c r="GA159" s="129"/>
      <c r="GB159" s="129"/>
      <c r="GC159" s="129"/>
      <c r="GD159" s="129"/>
      <c r="GE159" s="129"/>
      <c r="GF159" s="129"/>
      <c r="GG159" s="129"/>
      <c r="GH159" s="129"/>
      <c r="GI159" s="129"/>
      <c r="GJ159" s="129"/>
      <c r="GK159" s="129"/>
      <c r="GL159" s="129"/>
      <c r="GM159" s="129"/>
      <c r="GN159" s="129"/>
      <c r="GO159" s="129"/>
      <c r="GP159" s="129"/>
      <c r="GQ159" s="129"/>
      <c r="GR159" s="129"/>
      <c r="GS159" s="129"/>
      <c r="GT159" s="129"/>
      <c r="GU159" s="129"/>
      <c r="GV159" s="129"/>
      <c r="GW159" s="129"/>
      <c r="GX159" s="129"/>
      <c r="GY159" s="129"/>
      <c r="GZ159" s="129"/>
    </row>
    <row r="160" spans="1:208" s="165" customFormat="1" ht="20.25" customHeight="1"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  <c r="CF160" s="129"/>
      <c r="CG160" s="129"/>
      <c r="CH160" s="129"/>
      <c r="CI160" s="129"/>
      <c r="CJ160" s="129"/>
      <c r="CK160" s="129"/>
      <c r="CL160" s="129"/>
      <c r="CM160" s="129"/>
      <c r="CN160" s="129"/>
      <c r="CO160" s="129"/>
      <c r="CP160" s="129"/>
      <c r="CQ160" s="129"/>
      <c r="CR160" s="129"/>
      <c r="CS160" s="129"/>
      <c r="CT160" s="129"/>
      <c r="CU160" s="129"/>
      <c r="CV160" s="129"/>
      <c r="CW160" s="129"/>
      <c r="CX160" s="129"/>
      <c r="CY160" s="129"/>
      <c r="CZ160" s="129"/>
      <c r="DA160" s="129"/>
      <c r="DB160" s="129"/>
      <c r="DC160" s="129"/>
      <c r="DD160" s="129"/>
      <c r="DE160" s="129"/>
      <c r="DF160" s="129"/>
      <c r="DG160" s="129"/>
      <c r="DH160" s="129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  <c r="DU160" s="129"/>
      <c r="DV160" s="129"/>
      <c r="DW160" s="129"/>
      <c r="DX160" s="129"/>
      <c r="DY160" s="129"/>
      <c r="DZ160" s="129"/>
      <c r="EA160" s="129"/>
      <c r="EB160" s="129"/>
      <c r="EC160" s="129"/>
      <c r="ED160" s="129"/>
      <c r="EE160" s="129"/>
      <c r="EF160" s="129"/>
      <c r="EG160" s="129"/>
      <c r="EH160" s="129"/>
      <c r="EI160" s="129"/>
      <c r="EJ160" s="129"/>
      <c r="EK160" s="129"/>
      <c r="EL160" s="129"/>
      <c r="EM160" s="129"/>
      <c r="EN160" s="129"/>
      <c r="EO160" s="129"/>
      <c r="EP160" s="129"/>
      <c r="EQ160" s="129"/>
      <c r="ER160" s="129"/>
      <c r="ES160" s="129"/>
      <c r="ET160" s="129"/>
      <c r="EU160" s="129"/>
      <c r="EV160" s="129"/>
      <c r="EW160" s="129"/>
      <c r="EX160" s="129"/>
      <c r="EY160" s="129"/>
      <c r="EZ160" s="129"/>
      <c r="FA160" s="129"/>
      <c r="FB160" s="129"/>
      <c r="FC160" s="129"/>
      <c r="FD160" s="129"/>
      <c r="FE160" s="129"/>
      <c r="FF160" s="129"/>
      <c r="FG160" s="129"/>
      <c r="FH160" s="129"/>
      <c r="FI160" s="129"/>
      <c r="FJ160" s="129"/>
      <c r="FK160" s="129"/>
      <c r="FL160" s="129"/>
      <c r="FM160" s="129"/>
      <c r="FN160" s="129"/>
      <c r="FO160" s="129"/>
      <c r="FP160" s="129"/>
      <c r="FQ160" s="129"/>
      <c r="FR160" s="129"/>
      <c r="FS160" s="129"/>
      <c r="FT160" s="129"/>
      <c r="FU160" s="129"/>
      <c r="FV160" s="129"/>
      <c r="FW160" s="129"/>
      <c r="FX160" s="129"/>
      <c r="FY160" s="129"/>
      <c r="FZ160" s="129"/>
      <c r="GA160" s="129"/>
      <c r="GB160" s="129"/>
      <c r="GC160" s="129"/>
      <c r="GD160" s="129"/>
      <c r="GE160" s="129"/>
      <c r="GF160" s="129"/>
      <c r="GG160" s="129"/>
      <c r="GH160" s="129"/>
      <c r="GI160" s="129"/>
      <c r="GJ160" s="129"/>
      <c r="GK160" s="129"/>
      <c r="GL160" s="129"/>
      <c r="GM160" s="129"/>
      <c r="GN160" s="129"/>
      <c r="GO160" s="129"/>
      <c r="GP160" s="129"/>
      <c r="GQ160" s="129"/>
      <c r="GR160" s="129"/>
      <c r="GS160" s="129"/>
      <c r="GT160" s="129"/>
      <c r="GU160" s="129"/>
      <c r="GV160" s="129"/>
      <c r="GW160" s="129"/>
      <c r="GX160" s="129"/>
      <c r="GY160" s="129"/>
      <c r="GZ160" s="129"/>
    </row>
    <row r="161" spans="1:208" s="165" customFormat="1" ht="20.25" customHeight="1"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  <c r="CF161" s="129"/>
      <c r="CG161" s="129"/>
      <c r="CH161" s="129"/>
      <c r="CI161" s="129"/>
      <c r="CJ161" s="129"/>
      <c r="CK161" s="129"/>
      <c r="CL161" s="129"/>
      <c r="CM161" s="129"/>
      <c r="CN161" s="129"/>
      <c r="CO161" s="129"/>
      <c r="CP161" s="129"/>
      <c r="CQ161" s="129"/>
      <c r="CR161" s="129"/>
      <c r="CS161" s="129"/>
      <c r="CT161" s="129"/>
      <c r="CU161" s="129"/>
      <c r="CV161" s="129"/>
      <c r="CW161" s="129"/>
      <c r="CX161" s="129"/>
      <c r="CY161" s="129"/>
      <c r="CZ161" s="129"/>
      <c r="DA161" s="129"/>
      <c r="DB161" s="129"/>
      <c r="DC161" s="129"/>
      <c r="DD161" s="129"/>
      <c r="DE161" s="129"/>
      <c r="DF161" s="129"/>
      <c r="DG161" s="129"/>
      <c r="DH161" s="129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  <c r="DU161" s="129"/>
      <c r="DV161" s="129"/>
      <c r="DW161" s="129"/>
      <c r="DX161" s="129"/>
      <c r="DY161" s="129"/>
      <c r="DZ161" s="129"/>
      <c r="EA161" s="129"/>
      <c r="EB161" s="129"/>
      <c r="EC161" s="129"/>
      <c r="ED161" s="129"/>
      <c r="EE161" s="129"/>
      <c r="EF161" s="129"/>
      <c r="EG161" s="129"/>
      <c r="EH161" s="129"/>
      <c r="EI161" s="129"/>
      <c r="EJ161" s="129"/>
      <c r="EK161" s="129"/>
      <c r="EL161" s="129"/>
      <c r="EM161" s="129"/>
      <c r="EN161" s="129"/>
      <c r="EO161" s="129"/>
      <c r="EP161" s="129"/>
      <c r="EQ161" s="129"/>
      <c r="ER161" s="129"/>
      <c r="ES161" s="129"/>
      <c r="ET161" s="129"/>
      <c r="EU161" s="129"/>
      <c r="EV161" s="129"/>
      <c r="EW161" s="129"/>
      <c r="EX161" s="129"/>
      <c r="EY161" s="129"/>
      <c r="EZ161" s="129"/>
      <c r="FA161" s="129"/>
      <c r="FB161" s="129"/>
      <c r="FC161" s="129"/>
      <c r="FD161" s="129"/>
      <c r="FE161" s="129"/>
      <c r="FF161" s="129"/>
      <c r="FG161" s="129"/>
      <c r="FH161" s="129"/>
      <c r="FI161" s="129"/>
      <c r="FJ161" s="129"/>
      <c r="FK161" s="129"/>
      <c r="FL161" s="129"/>
      <c r="FM161" s="129"/>
      <c r="FN161" s="129"/>
      <c r="FO161" s="129"/>
      <c r="FP161" s="129"/>
      <c r="FQ161" s="129"/>
      <c r="FR161" s="129"/>
      <c r="FS161" s="129"/>
      <c r="FT161" s="129"/>
      <c r="FU161" s="129"/>
      <c r="FV161" s="129"/>
      <c r="FW161" s="129"/>
      <c r="FX161" s="129"/>
      <c r="FY161" s="129"/>
      <c r="FZ161" s="129"/>
      <c r="GA161" s="129"/>
      <c r="GB161" s="129"/>
      <c r="GC161" s="129"/>
      <c r="GD161" s="129"/>
      <c r="GE161" s="129"/>
      <c r="GF161" s="129"/>
      <c r="GG161" s="129"/>
      <c r="GH161" s="129"/>
      <c r="GI161" s="129"/>
      <c r="GJ161" s="129"/>
      <c r="GK161" s="129"/>
      <c r="GL161" s="129"/>
      <c r="GM161" s="129"/>
      <c r="GN161" s="129"/>
      <c r="GO161" s="129"/>
      <c r="GP161" s="129"/>
      <c r="GQ161" s="129"/>
      <c r="GR161" s="129"/>
      <c r="GS161" s="129"/>
      <c r="GT161" s="129"/>
      <c r="GU161" s="129"/>
      <c r="GV161" s="129"/>
      <c r="GW161" s="129"/>
      <c r="GX161" s="129"/>
      <c r="GY161" s="129"/>
      <c r="GZ161" s="129"/>
    </row>
    <row r="162" spans="1:208" s="165" customFormat="1" ht="20.25" customHeight="1"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  <c r="CF162" s="129"/>
      <c r="CG162" s="129"/>
      <c r="CH162" s="129"/>
      <c r="CI162" s="129"/>
      <c r="CJ162" s="129"/>
      <c r="CK162" s="129"/>
      <c r="CL162" s="129"/>
      <c r="CM162" s="129"/>
      <c r="CN162" s="129"/>
      <c r="CO162" s="129"/>
      <c r="CP162" s="129"/>
      <c r="CQ162" s="129"/>
      <c r="CR162" s="129"/>
      <c r="CS162" s="129"/>
      <c r="CT162" s="129"/>
      <c r="CU162" s="129"/>
      <c r="CV162" s="129"/>
      <c r="CW162" s="129"/>
      <c r="CX162" s="129"/>
      <c r="CY162" s="129"/>
      <c r="CZ162" s="129"/>
      <c r="DA162" s="129"/>
      <c r="DB162" s="129"/>
      <c r="DC162" s="129"/>
      <c r="DD162" s="129"/>
      <c r="DE162" s="129"/>
      <c r="DF162" s="129"/>
      <c r="DG162" s="129"/>
      <c r="DH162" s="129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  <c r="DU162" s="129"/>
      <c r="DV162" s="129"/>
      <c r="DW162" s="129"/>
      <c r="DX162" s="129"/>
      <c r="DY162" s="129"/>
      <c r="DZ162" s="129"/>
      <c r="EA162" s="129"/>
      <c r="EB162" s="129"/>
      <c r="EC162" s="129"/>
      <c r="ED162" s="129"/>
      <c r="EE162" s="129"/>
      <c r="EF162" s="129"/>
      <c r="EG162" s="129"/>
      <c r="EH162" s="129"/>
      <c r="EI162" s="129"/>
      <c r="EJ162" s="129"/>
      <c r="EK162" s="129"/>
      <c r="EL162" s="129"/>
      <c r="EM162" s="129"/>
      <c r="EN162" s="129"/>
      <c r="EO162" s="129"/>
      <c r="EP162" s="129"/>
      <c r="EQ162" s="129"/>
      <c r="ER162" s="129"/>
      <c r="ES162" s="129"/>
      <c r="ET162" s="129"/>
      <c r="EU162" s="129"/>
      <c r="EV162" s="129"/>
      <c r="EW162" s="129"/>
      <c r="EX162" s="129"/>
      <c r="EY162" s="129"/>
      <c r="EZ162" s="129"/>
      <c r="FA162" s="129"/>
      <c r="FB162" s="129"/>
      <c r="FC162" s="129"/>
      <c r="FD162" s="129"/>
      <c r="FE162" s="129"/>
      <c r="FF162" s="129"/>
      <c r="FG162" s="129"/>
      <c r="FH162" s="129"/>
      <c r="FI162" s="129"/>
      <c r="FJ162" s="129"/>
      <c r="FK162" s="129"/>
      <c r="FL162" s="129"/>
      <c r="FM162" s="129"/>
      <c r="FN162" s="129"/>
      <c r="FO162" s="129"/>
      <c r="FP162" s="129"/>
      <c r="FQ162" s="129"/>
      <c r="FR162" s="129"/>
      <c r="FS162" s="129"/>
      <c r="FT162" s="129"/>
      <c r="FU162" s="129"/>
      <c r="FV162" s="129"/>
      <c r="FW162" s="129"/>
      <c r="FX162" s="129"/>
      <c r="FY162" s="129"/>
      <c r="FZ162" s="129"/>
      <c r="GA162" s="129"/>
      <c r="GB162" s="129"/>
      <c r="GC162" s="129"/>
      <c r="GD162" s="129"/>
      <c r="GE162" s="129"/>
      <c r="GF162" s="129"/>
      <c r="GG162" s="129"/>
      <c r="GH162" s="129"/>
      <c r="GI162" s="129"/>
      <c r="GJ162" s="129"/>
      <c r="GK162" s="129"/>
      <c r="GL162" s="129"/>
      <c r="GM162" s="129"/>
      <c r="GN162" s="129"/>
      <c r="GO162" s="129"/>
      <c r="GP162" s="129"/>
      <c r="GQ162" s="129"/>
      <c r="GR162" s="129"/>
      <c r="GS162" s="129"/>
      <c r="GT162" s="129"/>
      <c r="GU162" s="129"/>
      <c r="GV162" s="129"/>
      <c r="GW162" s="129"/>
      <c r="GX162" s="129"/>
      <c r="GY162" s="129"/>
      <c r="GZ162" s="129"/>
    </row>
    <row r="163" spans="1:208" s="165" customFormat="1" ht="20.25" customHeight="1"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  <c r="CF163" s="129"/>
      <c r="CG163" s="129"/>
      <c r="CH163" s="129"/>
      <c r="CI163" s="129"/>
      <c r="CJ163" s="129"/>
      <c r="CK163" s="129"/>
      <c r="CL163" s="129"/>
      <c r="CM163" s="129"/>
      <c r="CN163" s="129"/>
      <c r="CO163" s="129"/>
      <c r="CP163" s="129"/>
      <c r="CQ163" s="129"/>
      <c r="CR163" s="129"/>
      <c r="CS163" s="129"/>
      <c r="CT163" s="129"/>
      <c r="CU163" s="129"/>
      <c r="CV163" s="129"/>
      <c r="CW163" s="129"/>
      <c r="CX163" s="129"/>
      <c r="CY163" s="129"/>
      <c r="CZ163" s="129"/>
      <c r="DA163" s="129"/>
      <c r="DB163" s="129"/>
      <c r="DC163" s="129"/>
      <c r="DD163" s="129"/>
      <c r="DE163" s="129"/>
      <c r="DF163" s="129"/>
      <c r="DG163" s="129"/>
      <c r="DH163" s="129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  <c r="DU163" s="129"/>
      <c r="DV163" s="129"/>
      <c r="DW163" s="129"/>
      <c r="DX163" s="129"/>
      <c r="DY163" s="129"/>
      <c r="DZ163" s="129"/>
      <c r="EA163" s="129"/>
      <c r="EB163" s="129"/>
      <c r="EC163" s="129"/>
      <c r="ED163" s="129"/>
      <c r="EE163" s="129"/>
      <c r="EF163" s="129"/>
      <c r="EG163" s="129"/>
      <c r="EH163" s="129"/>
      <c r="EI163" s="129"/>
      <c r="EJ163" s="129"/>
      <c r="EK163" s="129"/>
      <c r="EL163" s="129"/>
      <c r="EM163" s="129"/>
      <c r="EN163" s="129"/>
      <c r="EO163" s="129"/>
      <c r="EP163" s="129"/>
      <c r="EQ163" s="129"/>
      <c r="ER163" s="129"/>
      <c r="ES163" s="129"/>
      <c r="ET163" s="129"/>
      <c r="EU163" s="129"/>
      <c r="EV163" s="129"/>
      <c r="EW163" s="129"/>
      <c r="EX163" s="129"/>
      <c r="EY163" s="129"/>
      <c r="EZ163" s="129"/>
      <c r="FA163" s="129"/>
      <c r="FB163" s="129"/>
      <c r="FC163" s="129"/>
      <c r="FD163" s="129"/>
      <c r="FE163" s="129"/>
      <c r="FF163" s="129"/>
      <c r="FG163" s="129"/>
      <c r="FH163" s="129"/>
      <c r="FI163" s="129"/>
      <c r="FJ163" s="129"/>
      <c r="FK163" s="129"/>
      <c r="FL163" s="129"/>
      <c r="FM163" s="129"/>
      <c r="FN163" s="129"/>
      <c r="FO163" s="129"/>
      <c r="FP163" s="129"/>
      <c r="FQ163" s="129"/>
      <c r="FR163" s="129"/>
      <c r="FS163" s="129"/>
      <c r="FT163" s="129"/>
      <c r="FU163" s="129"/>
      <c r="FV163" s="129"/>
      <c r="FW163" s="129"/>
      <c r="FX163" s="129"/>
      <c r="FY163" s="129"/>
      <c r="FZ163" s="129"/>
      <c r="GA163" s="129"/>
      <c r="GB163" s="129"/>
      <c r="GC163" s="129"/>
      <c r="GD163" s="129"/>
      <c r="GE163" s="129"/>
      <c r="GF163" s="129"/>
      <c r="GG163" s="129"/>
      <c r="GH163" s="129"/>
      <c r="GI163" s="129"/>
      <c r="GJ163" s="129"/>
      <c r="GK163" s="129"/>
      <c r="GL163" s="129"/>
      <c r="GM163" s="129"/>
      <c r="GN163" s="129"/>
      <c r="GO163" s="129"/>
      <c r="GP163" s="129"/>
      <c r="GQ163" s="129"/>
      <c r="GR163" s="129"/>
      <c r="GS163" s="129"/>
      <c r="GT163" s="129"/>
      <c r="GU163" s="129"/>
      <c r="GV163" s="129"/>
      <c r="GW163" s="129"/>
      <c r="GX163" s="129"/>
      <c r="GY163" s="129"/>
      <c r="GZ163" s="129"/>
    </row>
    <row r="164" spans="1:208" s="165" customFormat="1" ht="20.25" customHeight="1"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  <c r="CF164" s="129"/>
      <c r="CG164" s="129"/>
      <c r="CH164" s="129"/>
      <c r="CI164" s="129"/>
      <c r="CJ164" s="129"/>
      <c r="CK164" s="129"/>
      <c r="CL164" s="129"/>
      <c r="CM164" s="129"/>
      <c r="CN164" s="129"/>
      <c r="CO164" s="129"/>
      <c r="CP164" s="129"/>
      <c r="CQ164" s="129"/>
      <c r="CR164" s="129"/>
      <c r="CS164" s="129"/>
      <c r="CT164" s="129"/>
      <c r="CU164" s="129"/>
      <c r="CV164" s="129"/>
      <c r="CW164" s="129"/>
      <c r="CX164" s="129"/>
      <c r="CY164" s="129"/>
      <c r="CZ164" s="129"/>
      <c r="DA164" s="129"/>
      <c r="DB164" s="129"/>
      <c r="DC164" s="129"/>
      <c r="DD164" s="129"/>
      <c r="DE164" s="129"/>
      <c r="DF164" s="129"/>
      <c r="DG164" s="129"/>
      <c r="DH164" s="129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  <c r="DU164" s="129"/>
      <c r="DV164" s="129"/>
      <c r="DW164" s="129"/>
      <c r="DX164" s="129"/>
      <c r="DY164" s="129"/>
      <c r="DZ164" s="129"/>
      <c r="EA164" s="129"/>
      <c r="EB164" s="129"/>
      <c r="EC164" s="129"/>
      <c r="ED164" s="129"/>
      <c r="EE164" s="129"/>
      <c r="EF164" s="129"/>
      <c r="EG164" s="129"/>
      <c r="EH164" s="129"/>
      <c r="EI164" s="129"/>
      <c r="EJ164" s="129"/>
      <c r="EK164" s="129"/>
      <c r="EL164" s="129"/>
      <c r="EM164" s="129"/>
      <c r="EN164" s="129"/>
      <c r="EO164" s="129"/>
      <c r="EP164" s="129"/>
      <c r="EQ164" s="129"/>
      <c r="ER164" s="129"/>
      <c r="ES164" s="129"/>
      <c r="ET164" s="129"/>
      <c r="EU164" s="129"/>
      <c r="EV164" s="129"/>
      <c r="EW164" s="129"/>
      <c r="EX164" s="129"/>
      <c r="EY164" s="129"/>
      <c r="EZ164" s="129"/>
      <c r="FA164" s="129"/>
      <c r="FB164" s="129"/>
      <c r="FC164" s="129"/>
      <c r="FD164" s="129"/>
      <c r="FE164" s="129"/>
      <c r="FF164" s="129"/>
      <c r="FG164" s="129"/>
      <c r="FH164" s="129"/>
      <c r="FI164" s="129"/>
      <c r="FJ164" s="129"/>
      <c r="FK164" s="129"/>
      <c r="FL164" s="129"/>
      <c r="FM164" s="129"/>
      <c r="FN164" s="129"/>
      <c r="FO164" s="129"/>
      <c r="FP164" s="129"/>
      <c r="FQ164" s="129"/>
      <c r="FR164" s="129"/>
      <c r="FS164" s="129"/>
      <c r="FT164" s="129"/>
      <c r="FU164" s="129"/>
      <c r="FV164" s="129"/>
      <c r="FW164" s="129"/>
      <c r="FX164" s="129"/>
      <c r="FY164" s="129"/>
      <c r="FZ164" s="129"/>
      <c r="GA164" s="129"/>
      <c r="GB164" s="129"/>
      <c r="GC164" s="129"/>
      <c r="GD164" s="129"/>
      <c r="GE164" s="129"/>
      <c r="GF164" s="129"/>
      <c r="GG164" s="129"/>
      <c r="GH164" s="129"/>
      <c r="GI164" s="129"/>
      <c r="GJ164" s="129"/>
      <c r="GK164" s="129"/>
      <c r="GL164" s="129"/>
      <c r="GM164" s="129"/>
      <c r="GN164" s="129"/>
      <c r="GO164" s="129"/>
      <c r="GP164" s="129"/>
      <c r="GQ164" s="129"/>
      <c r="GR164" s="129"/>
      <c r="GS164" s="129"/>
      <c r="GT164" s="129"/>
      <c r="GU164" s="129"/>
      <c r="GV164" s="129"/>
      <c r="GW164" s="129"/>
      <c r="GX164" s="129"/>
      <c r="GY164" s="129"/>
      <c r="GZ164" s="129"/>
    </row>
    <row r="165" spans="1:208" ht="20.25" customHeight="1">
      <c r="A165" s="476" t="s">
        <v>227</v>
      </c>
      <c r="B165" s="476"/>
      <c r="C165" s="476"/>
      <c r="D165" s="476"/>
      <c r="E165" s="476"/>
      <c r="F165" s="476"/>
      <c r="G165" s="476"/>
      <c r="H165" s="476"/>
      <c r="I165" s="476"/>
      <c r="J165" s="476"/>
      <c r="K165" s="476"/>
      <c r="L165" s="476"/>
      <c r="M165" s="476"/>
      <c r="N165" s="476"/>
      <c r="O165" s="476"/>
      <c r="P165" s="476"/>
      <c r="Q165" s="476"/>
      <c r="R165" s="476"/>
      <c r="S165" s="476"/>
      <c r="T165" s="476"/>
      <c r="U165" s="476"/>
      <c r="V165" s="476"/>
      <c r="W165" s="476"/>
      <c r="X165" s="476"/>
      <c r="Y165" s="476"/>
      <c r="Z165" s="476"/>
    </row>
    <row r="166" spans="1:208" ht="20.25" customHeight="1">
      <c r="A166" s="476" t="s">
        <v>270</v>
      </c>
      <c r="B166" s="476"/>
      <c r="C166" s="476"/>
      <c r="D166" s="476"/>
      <c r="E166" s="476"/>
      <c r="F166" s="476"/>
      <c r="G166" s="476"/>
      <c r="H166" s="476"/>
      <c r="I166" s="476"/>
      <c r="J166" s="476"/>
      <c r="K166" s="476"/>
      <c r="L166" s="476"/>
      <c r="M166" s="476"/>
      <c r="N166" s="476"/>
      <c r="O166" s="476"/>
      <c r="P166" s="476"/>
      <c r="Q166" s="476"/>
      <c r="R166" s="476"/>
      <c r="S166" s="476"/>
      <c r="T166" s="476"/>
      <c r="U166" s="476"/>
      <c r="V166" s="476"/>
      <c r="W166" s="476"/>
      <c r="X166" s="476"/>
      <c r="Y166" s="476"/>
      <c r="Z166" s="476"/>
    </row>
    <row r="167" spans="1:208" ht="20.25" customHeight="1" thickBot="1">
      <c r="A167" s="475" t="str">
        <f>A44</f>
        <v>วันที่  31  ตุลาคม  2555</v>
      </c>
      <c r="B167" s="475"/>
      <c r="C167" s="475"/>
      <c r="D167" s="475"/>
      <c r="E167" s="475"/>
      <c r="F167" s="475"/>
      <c r="G167" s="475"/>
      <c r="H167" s="475"/>
      <c r="I167" s="475"/>
      <c r="J167" s="475"/>
      <c r="K167" s="475"/>
      <c r="L167" s="475"/>
      <c r="M167" s="475"/>
      <c r="N167" s="475"/>
      <c r="O167" s="475"/>
      <c r="P167" s="475"/>
      <c r="Q167" s="475"/>
      <c r="R167" s="475"/>
      <c r="S167" s="475"/>
      <c r="T167" s="475"/>
      <c r="U167" s="475"/>
      <c r="V167" s="475"/>
      <c r="W167" s="475"/>
      <c r="X167" s="475"/>
      <c r="Y167" s="475"/>
      <c r="Z167" s="475"/>
    </row>
    <row r="168" spans="1:208" ht="20.25" customHeight="1">
      <c r="A168" s="130" t="s">
        <v>229</v>
      </c>
      <c r="B168" s="477" t="s">
        <v>230</v>
      </c>
      <c r="C168" s="477"/>
      <c r="D168" s="477" t="s">
        <v>231</v>
      </c>
      <c r="E168" s="477"/>
      <c r="F168" s="477" t="s">
        <v>232</v>
      </c>
      <c r="G168" s="477"/>
      <c r="H168" s="477"/>
      <c r="I168" s="477" t="s">
        <v>233</v>
      </c>
      <c r="J168" s="477"/>
      <c r="K168" s="477" t="s">
        <v>234</v>
      </c>
      <c r="L168" s="477"/>
      <c r="M168" s="478" t="s">
        <v>235</v>
      </c>
      <c r="N168" s="479"/>
      <c r="O168" s="480"/>
      <c r="P168" s="477" t="s">
        <v>236</v>
      </c>
      <c r="Q168" s="477"/>
      <c r="R168" s="477" t="s">
        <v>237</v>
      </c>
      <c r="S168" s="477"/>
      <c r="T168" s="477"/>
      <c r="U168" s="175" t="s">
        <v>238</v>
      </c>
      <c r="V168" s="477" t="s">
        <v>239</v>
      </c>
      <c r="W168" s="477"/>
      <c r="X168" s="175" t="s">
        <v>240</v>
      </c>
      <c r="Y168" s="175" t="s">
        <v>241</v>
      </c>
      <c r="Z168" s="481" t="s">
        <v>56</v>
      </c>
    </row>
    <row r="169" spans="1:208" ht="20.25" customHeight="1" thickBot="1">
      <c r="A169" s="132" t="s">
        <v>242</v>
      </c>
      <c r="B169" s="133" t="s">
        <v>243</v>
      </c>
      <c r="C169" s="133" t="s">
        <v>244</v>
      </c>
      <c r="D169" s="133" t="s">
        <v>245</v>
      </c>
      <c r="E169" s="133" t="s">
        <v>246</v>
      </c>
      <c r="F169" s="133" t="s">
        <v>247</v>
      </c>
      <c r="G169" s="133" t="s">
        <v>248</v>
      </c>
      <c r="H169" s="133" t="s">
        <v>249</v>
      </c>
      <c r="I169" s="133" t="s">
        <v>250</v>
      </c>
      <c r="J169" s="133" t="s">
        <v>251</v>
      </c>
      <c r="K169" s="133" t="s">
        <v>252</v>
      </c>
      <c r="L169" s="133" t="s">
        <v>253</v>
      </c>
      <c r="M169" s="134" t="s">
        <v>254</v>
      </c>
      <c r="N169" s="133" t="s">
        <v>255</v>
      </c>
      <c r="O169" s="133" t="s">
        <v>256</v>
      </c>
      <c r="P169" s="133" t="s">
        <v>257</v>
      </c>
      <c r="Q169" s="133" t="s">
        <v>258</v>
      </c>
      <c r="R169" s="133" t="s">
        <v>259</v>
      </c>
      <c r="S169" s="133" t="s">
        <v>260</v>
      </c>
      <c r="T169" s="133" t="s">
        <v>261</v>
      </c>
      <c r="U169" s="133" t="s">
        <v>262</v>
      </c>
      <c r="V169" s="133" t="s">
        <v>263</v>
      </c>
      <c r="W169" s="133" t="s">
        <v>264</v>
      </c>
      <c r="X169" s="133" t="s">
        <v>265</v>
      </c>
      <c r="Y169" s="133" t="s">
        <v>266</v>
      </c>
      <c r="Z169" s="482"/>
    </row>
    <row r="170" spans="1:208" ht="20.25" customHeight="1">
      <c r="A170" s="166" t="s">
        <v>269</v>
      </c>
      <c r="B170" s="144"/>
      <c r="C170" s="144">
        <v>0</v>
      </c>
      <c r="D170" s="144">
        <v>0</v>
      </c>
      <c r="E170" s="144">
        <v>0</v>
      </c>
      <c r="F170" s="144">
        <v>0</v>
      </c>
      <c r="G170" s="144"/>
      <c r="H170" s="144">
        <v>0</v>
      </c>
      <c r="I170" s="144">
        <v>0</v>
      </c>
      <c r="J170" s="144">
        <v>0</v>
      </c>
      <c r="K170" s="144">
        <v>0</v>
      </c>
      <c r="L170" s="144">
        <v>0</v>
      </c>
      <c r="M170" s="144">
        <v>0</v>
      </c>
      <c r="N170" s="144">
        <v>0</v>
      </c>
      <c r="O170" s="144">
        <v>0</v>
      </c>
      <c r="P170" s="144">
        <v>0</v>
      </c>
      <c r="Q170" s="144">
        <v>0</v>
      </c>
      <c r="R170" s="144">
        <v>0</v>
      </c>
      <c r="S170" s="144">
        <v>0</v>
      </c>
      <c r="T170" s="144">
        <v>0</v>
      </c>
      <c r="U170" s="144">
        <v>0</v>
      </c>
      <c r="V170" s="144">
        <v>0</v>
      </c>
      <c r="W170" s="144">
        <v>0</v>
      </c>
      <c r="X170" s="144">
        <v>0</v>
      </c>
      <c r="Y170" s="144">
        <v>0</v>
      </c>
      <c r="Z170" s="138">
        <f>SUM(B170:Y170)</f>
        <v>0</v>
      </c>
    </row>
    <row r="171" spans="1:208" ht="20.25" customHeight="1">
      <c r="A171" s="167">
        <v>542000</v>
      </c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50">
        <f>SUM(B171:Y171)</f>
        <v>0</v>
      </c>
    </row>
    <row r="172" spans="1:208" ht="20.25" customHeight="1">
      <c r="A172" s="141">
        <v>420900</v>
      </c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>
        <f>456400+106500+184000</f>
        <v>746900</v>
      </c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50">
        <f>SUM(B172:Y172)</f>
        <v>746900</v>
      </c>
    </row>
    <row r="173" spans="1:208" ht="20.25" customHeight="1">
      <c r="A173" s="141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50">
        <f>SUM(B173:Y173)</f>
        <v>0</v>
      </c>
    </row>
    <row r="174" spans="1:208" ht="20.25" customHeight="1">
      <c r="A174" s="15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61"/>
    </row>
    <row r="175" spans="1:208" ht="20.25" customHeight="1" thickBot="1">
      <c r="A175" s="132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51">
        <f>SUM(B175:Y175)</f>
        <v>0</v>
      </c>
    </row>
    <row r="176" spans="1:208" ht="20.25" customHeight="1">
      <c r="A176" s="130" t="s">
        <v>267</v>
      </c>
      <c r="B176" s="168">
        <f>SUM(B171:B175)</f>
        <v>0</v>
      </c>
      <c r="C176" s="168">
        <f t="shared" ref="C176:I176" si="36">SUM(C175)</f>
        <v>0</v>
      </c>
      <c r="D176" s="168">
        <f t="shared" si="36"/>
        <v>0</v>
      </c>
      <c r="E176" s="168">
        <f t="shared" si="36"/>
        <v>0</v>
      </c>
      <c r="F176" s="168">
        <f t="shared" si="36"/>
        <v>0</v>
      </c>
      <c r="G176" s="168">
        <f t="shared" si="36"/>
        <v>0</v>
      </c>
      <c r="H176" s="168">
        <f t="shared" si="36"/>
        <v>0</v>
      </c>
      <c r="I176" s="168">
        <f t="shared" si="36"/>
        <v>0</v>
      </c>
      <c r="J176" s="168">
        <f>SUM(J172:J175)</f>
        <v>0</v>
      </c>
      <c r="K176" s="168">
        <f>SUM(K175)</f>
        <v>0</v>
      </c>
      <c r="L176" s="168">
        <f>SUM(L175)</f>
        <v>0</v>
      </c>
      <c r="M176" s="168">
        <f>SUM(M171:M175)</f>
        <v>746900</v>
      </c>
      <c r="N176" s="168">
        <f>SUM(N171:N175)</f>
        <v>0</v>
      </c>
      <c r="O176" s="168">
        <f t="shared" ref="O176:Y176" si="37">SUM(O175)</f>
        <v>0</v>
      </c>
      <c r="P176" s="168">
        <f t="shared" si="37"/>
        <v>0</v>
      </c>
      <c r="Q176" s="168">
        <f t="shared" si="37"/>
        <v>0</v>
      </c>
      <c r="R176" s="168">
        <f t="shared" si="37"/>
        <v>0</v>
      </c>
      <c r="S176" s="168">
        <f t="shared" si="37"/>
        <v>0</v>
      </c>
      <c r="T176" s="168">
        <f t="shared" si="37"/>
        <v>0</v>
      </c>
      <c r="U176" s="168">
        <f t="shared" si="37"/>
        <v>0</v>
      </c>
      <c r="V176" s="168">
        <f t="shared" si="37"/>
        <v>0</v>
      </c>
      <c r="W176" s="168">
        <f t="shared" si="37"/>
        <v>0</v>
      </c>
      <c r="X176" s="168">
        <f t="shared" si="37"/>
        <v>0</v>
      </c>
      <c r="Y176" s="168">
        <f t="shared" si="37"/>
        <v>0</v>
      </c>
      <c r="Z176" s="146">
        <f>SUM(B176:Y176)</f>
        <v>746900</v>
      </c>
    </row>
    <row r="177" spans="1:26" ht="20.25" customHeight="1" thickBot="1">
      <c r="A177" s="132" t="s">
        <v>268</v>
      </c>
      <c r="B177" s="169">
        <f t="shared" ref="B177:Z177" si="38">B170+B176</f>
        <v>0</v>
      </c>
      <c r="C177" s="169">
        <f t="shared" si="38"/>
        <v>0</v>
      </c>
      <c r="D177" s="169">
        <f t="shared" si="38"/>
        <v>0</v>
      </c>
      <c r="E177" s="169">
        <f t="shared" si="38"/>
        <v>0</v>
      </c>
      <c r="F177" s="169">
        <f t="shared" si="38"/>
        <v>0</v>
      </c>
      <c r="G177" s="169">
        <f t="shared" si="38"/>
        <v>0</v>
      </c>
      <c r="H177" s="169">
        <f t="shared" si="38"/>
        <v>0</v>
      </c>
      <c r="I177" s="169">
        <f t="shared" si="38"/>
        <v>0</v>
      </c>
      <c r="J177" s="169">
        <f t="shared" si="38"/>
        <v>0</v>
      </c>
      <c r="K177" s="169">
        <f t="shared" si="38"/>
        <v>0</v>
      </c>
      <c r="L177" s="169">
        <f t="shared" si="38"/>
        <v>0</v>
      </c>
      <c r="M177" s="169">
        <f t="shared" si="38"/>
        <v>746900</v>
      </c>
      <c r="N177" s="169">
        <f t="shared" si="38"/>
        <v>0</v>
      </c>
      <c r="O177" s="169">
        <f t="shared" si="38"/>
        <v>0</v>
      </c>
      <c r="P177" s="169">
        <f t="shared" si="38"/>
        <v>0</v>
      </c>
      <c r="Q177" s="169">
        <f t="shared" si="38"/>
        <v>0</v>
      </c>
      <c r="R177" s="169">
        <f t="shared" si="38"/>
        <v>0</v>
      </c>
      <c r="S177" s="169">
        <f t="shared" si="38"/>
        <v>0</v>
      </c>
      <c r="T177" s="169">
        <f t="shared" si="38"/>
        <v>0</v>
      </c>
      <c r="U177" s="169">
        <f t="shared" si="38"/>
        <v>0</v>
      </c>
      <c r="V177" s="169">
        <f t="shared" si="38"/>
        <v>0</v>
      </c>
      <c r="W177" s="169">
        <f t="shared" si="38"/>
        <v>0</v>
      </c>
      <c r="X177" s="169">
        <f t="shared" si="38"/>
        <v>0</v>
      </c>
      <c r="Y177" s="169">
        <f t="shared" si="38"/>
        <v>0</v>
      </c>
      <c r="Z177" s="151">
        <f t="shared" si="38"/>
        <v>746900</v>
      </c>
    </row>
    <row r="178" spans="1:26" ht="20.25" customHeight="1">
      <c r="A178" s="166" t="s">
        <v>269</v>
      </c>
      <c r="B178" s="144"/>
      <c r="C178" s="144">
        <v>0</v>
      </c>
      <c r="D178" s="144">
        <v>0</v>
      </c>
      <c r="E178" s="144">
        <v>0</v>
      </c>
      <c r="F178" s="144">
        <v>0</v>
      </c>
      <c r="G178" s="144"/>
      <c r="H178" s="144"/>
      <c r="I178" s="144"/>
      <c r="J178" s="144"/>
      <c r="K178" s="144">
        <v>0</v>
      </c>
      <c r="L178" s="144">
        <v>0</v>
      </c>
      <c r="M178" s="144">
        <v>0</v>
      </c>
      <c r="N178" s="144">
        <v>0</v>
      </c>
      <c r="O178" s="144">
        <v>0</v>
      </c>
      <c r="P178" s="144">
        <v>0</v>
      </c>
      <c r="Q178" s="144">
        <v>0</v>
      </c>
      <c r="R178" s="144">
        <v>0</v>
      </c>
      <c r="S178" s="144">
        <v>0</v>
      </c>
      <c r="T178" s="144">
        <v>0</v>
      </c>
      <c r="U178" s="144">
        <v>0</v>
      </c>
      <c r="V178" s="144">
        <v>0</v>
      </c>
      <c r="W178" s="144">
        <v>0</v>
      </c>
      <c r="X178" s="144">
        <v>0</v>
      </c>
      <c r="Y178" s="144">
        <v>0</v>
      </c>
      <c r="Z178" s="170">
        <f>SUM(B178:Y178)</f>
        <v>0</v>
      </c>
    </row>
    <row r="179" spans="1:26" ht="20.25" customHeight="1">
      <c r="A179" s="167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71"/>
      <c r="Z179" s="150">
        <f>SUM(B179:Y179)</f>
        <v>0</v>
      </c>
    </row>
    <row r="180" spans="1:26" ht="20.25" customHeight="1">
      <c r="A180" s="17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38">
        <f>SUM(B180:Y180)</f>
        <v>0</v>
      </c>
    </row>
    <row r="181" spans="1:26" ht="20.25" customHeight="1">
      <c r="A181" s="172"/>
      <c r="B181" s="142"/>
      <c r="C181" s="142"/>
      <c r="D181" s="142"/>
      <c r="E181" s="142"/>
      <c r="F181" s="142"/>
      <c r="G181" s="142"/>
      <c r="H181" s="142">
        <v>0</v>
      </c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38">
        <f>SUM(B181:Y181)</f>
        <v>0</v>
      </c>
    </row>
    <row r="182" spans="1:26" ht="20.25" customHeight="1" thickBot="1">
      <c r="A182" s="17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38">
        <f>SUM(B182:Y182)</f>
        <v>0</v>
      </c>
    </row>
    <row r="183" spans="1:26" ht="20.25" customHeight="1">
      <c r="A183" s="130" t="s">
        <v>267</v>
      </c>
      <c r="B183" s="144">
        <f t="shared" ref="B183:Z183" si="39">SUM(B179:B182)</f>
        <v>0</v>
      </c>
      <c r="C183" s="144">
        <f t="shared" si="39"/>
        <v>0</v>
      </c>
      <c r="D183" s="144">
        <f t="shared" si="39"/>
        <v>0</v>
      </c>
      <c r="E183" s="144">
        <f t="shared" si="39"/>
        <v>0</v>
      </c>
      <c r="F183" s="144">
        <f t="shared" si="39"/>
        <v>0</v>
      </c>
      <c r="G183" s="144">
        <f t="shared" si="39"/>
        <v>0</v>
      </c>
      <c r="H183" s="144">
        <f t="shared" si="39"/>
        <v>0</v>
      </c>
      <c r="I183" s="144">
        <f t="shared" si="39"/>
        <v>0</v>
      </c>
      <c r="J183" s="144">
        <f t="shared" si="39"/>
        <v>0</v>
      </c>
      <c r="K183" s="144">
        <f t="shared" si="39"/>
        <v>0</v>
      </c>
      <c r="L183" s="144">
        <f t="shared" si="39"/>
        <v>0</v>
      </c>
      <c r="M183" s="144">
        <f t="shared" si="39"/>
        <v>0</v>
      </c>
      <c r="N183" s="144">
        <f t="shared" si="39"/>
        <v>0</v>
      </c>
      <c r="O183" s="144">
        <f t="shared" si="39"/>
        <v>0</v>
      </c>
      <c r="P183" s="144">
        <f t="shared" si="39"/>
        <v>0</v>
      </c>
      <c r="Q183" s="144">
        <f t="shared" si="39"/>
        <v>0</v>
      </c>
      <c r="R183" s="144">
        <f t="shared" si="39"/>
        <v>0</v>
      </c>
      <c r="S183" s="144">
        <f t="shared" si="39"/>
        <v>0</v>
      </c>
      <c r="T183" s="144">
        <f t="shared" si="39"/>
        <v>0</v>
      </c>
      <c r="U183" s="144">
        <f t="shared" si="39"/>
        <v>0</v>
      </c>
      <c r="V183" s="144">
        <f t="shared" si="39"/>
        <v>0</v>
      </c>
      <c r="W183" s="144">
        <f t="shared" si="39"/>
        <v>0</v>
      </c>
      <c r="X183" s="144">
        <f t="shared" si="39"/>
        <v>0</v>
      </c>
      <c r="Y183" s="144">
        <f t="shared" si="39"/>
        <v>0</v>
      </c>
      <c r="Z183" s="146">
        <f t="shared" si="39"/>
        <v>0</v>
      </c>
    </row>
    <row r="184" spans="1:26" ht="20.25" customHeight="1" thickBot="1">
      <c r="A184" s="132" t="s">
        <v>268</v>
      </c>
      <c r="B184" s="143">
        <f t="shared" ref="B184:Y184" si="40">B178+B183</f>
        <v>0</v>
      </c>
      <c r="C184" s="143">
        <f t="shared" si="40"/>
        <v>0</v>
      </c>
      <c r="D184" s="143">
        <f t="shared" si="40"/>
        <v>0</v>
      </c>
      <c r="E184" s="143">
        <f t="shared" si="40"/>
        <v>0</v>
      </c>
      <c r="F184" s="143">
        <f t="shared" si="40"/>
        <v>0</v>
      </c>
      <c r="G184" s="143">
        <f t="shared" si="40"/>
        <v>0</v>
      </c>
      <c r="H184" s="143">
        <f t="shared" si="40"/>
        <v>0</v>
      </c>
      <c r="I184" s="143">
        <f t="shared" si="40"/>
        <v>0</v>
      </c>
      <c r="J184" s="143">
        <f t="shared" si="40"/>
        <v>0</v>
      </c>
      <c r="K184" s="143">
        <f t="shared" si="40"/>
        <v>0</v>
      </c>
      <c r="L184" s="143">
        <f t="shared" si="40"/>
        <v>0</v>
      </c>
      <c r="M184" s="143">
        <f t="shared" si="40"/>
        <v>0</v>
      </c>
      <c r="N184" s="143">
        <f t="shared" si="40"/>
        <v>0</v>
      </c>
      <c r="O184" s="143">
        <f t="shared" si="40"/>
        <v>0</v>
      </c>
      <c r="P184" s="143">
        <f t="shared" si="40"/>
        <v>0</v>
      </c>
      <c r="Q184" s="143">
        <f t="shared" si="40"/>
        <v>0</v>
      </c>
      <c r="R184" s="143">
        <f t="shared" si="40"/>
        <v>0</v>
      </c>
      <c r="S184" s="143">
        <f t="shared" si="40"/>
        <v>0</v>
      </c>
      <c r="T184" s="143">
        <f t="shared" si="40"/>
        <v>0</v>
      </c>
      <c r="U184" s="143">
        <f t="shared" si="40"/>
        <v>0</v>
      </c>
      <c r="V184" s="143">
        <f t="shared" si="40"/>
        <v>0</v>
      </c>
      <c r="W184" s="143">
        <f t="shared" si="40"/>
        <v>0</v>
      </c>
      <c r="X184" s="143">
        <f t="shared" si="40"/>
        <v>0</v>
      </c>
      <c r="Y184" s="143">
        <f t="shared" si="40"/>
        <v>0</v>
      </c>
      <c r="Z184" s="151">
        <f>+Z178+Z183</f>
        <v>0</v>
      </c>
    </row>
    <row r="185" spans="1:26" ht="20.25" customHeight="1">
      <c r="A185" s="130" t="s">
        <v>267</v>
      </c>
      <c r="B185" s="168">
        <f>B177+B184</f>
        <v>0</v>
      </c>
      <c r="C185" s="168">
        <f t="shared" ref="C185:M185" si="41">C177+C184</f>
        <v>0</v>
      </c>
      <c r="D185" s="168">
        <f t="shared" si="41"/>
        <v>0</v>
      </c>
      <c r="E185" s="168">
        <f t="shared" si="41"/>
        <v>0</v>
      </c>
      <c r="F185" s="168">
        <f t="shared" si="41"/>
        <v>0</v>
      </c>
      <c r="G185" s="168">
        <f t="shared" si="41"/>
        <v>0</v>
      </c>
      <c r="H185" s="168">
        <f t="shared" si="41"/>
        <v>0</v>
      </c>
      <c r="I185" s="168">
        <f t="shared" si="41"/>
        <v>0</v>
      </c>
      <c r="J185" s="168">
        <f t="shared" si="41"/>
        <v>0</v>
      </c>
      <c r="K185" s="168">
        <f t="shared" si="41"/>
        <v>0</v>
      </c>
      <c r="L185" s="168">
        <f t="shared" si="41"/>
        <v>0</v>
      </c>
      <c r="M185" s="168">
        <f t="shared" si="41"/>
        <v>746900</v>
      </c>
      <c r="N185" s="168">
        <f>N177+N184</f>
        <v>0</v>
      </c>
      <c r="O185" s="168">
        <f t="shared" ref="O185" si="42">O177+O184</f>
        <v>0</v>
      </c>
      <c r="P185" s="168">
        <f t="shared" ref="P185" si="43">P177+P184</f>
        <v>0</v>
      </c>
      <c r="Q185" s="168">
        <f t="shared" ref="Q185" si="44">Q177+Q184</f>
        <v>0</v>
      </c>
      <c r="R185" s="168">
        <f t="shared" ref="R185" si="45">R177+R184</f>
        <v>0</v>
      </c>
      <c r="S185" s="168">
        <f t="shared" ref="S185" si="46">S177+S184</f>
        <v>0</v>
      </c>
      <c r="T185" s="168">
        <f t="shared" ref="T185" si="47">T177+T184</f>
        <v>0</v>
      </c>
      <c r="U185" s="168">
        <f t="shared" ref="U185" si="48">U177+U184</f>
        <v>0</v>
      </c>
      <c r="V185" s="168">
        <f t="shared" ref="V185" si="49">V177+V184</f>
        <v>0</v>
      </c>
      <c r="W185" s="168">
        <f t="shared" ref="W185" si="50">W177+W184</f>
        <v>0</v>
      </c>
      <c r="X185" s="168">
        <f t="shared" ref="X185" si="51">X177+X184</f>
        <v>0</v>
      </c>
      <c r="Y185" s="168">
        <f>Y177+Y184</f>
        <v>0</v>
      </c>
      <c r="Z185" s="168">
        <f t="shared" ref="Z185" si="52">Z177+Z184</f>
        <v>746900</v>
      </c>
    </row>
    <row r="186" spans="1:26" ht="20.25" customHeight="1" thickBot="1">
      <c r="A186" s="132" t="s">
        <v>268</v>
      </c>
      <c r="B186" s="173">
        <f t="shared" ref="B186:Z186" si="53">B58+B67+B78+B97+B105+B121+B137+B147+B156+B177+B184</f>
        <v>0</v>
      </c>
      <c r="C186" s="173">
        <f t="shared" si="53"/>
        <v>0</v>
      </c>
      <c r="D186" s="173">
        <f t="shared" si="53"/>
        <v>0</v>
      </c>
      <c r="E186" s="173">
        <f t="shared" si="53"/>
        <v>0</v>
      </c>
      <c r="F186" s="173">
        <f t="shared" si="53"/>
        <v>0</v>
      </c>
      <c r="G186" s="173">
        <f t="shared" si="53"/>
        <v>0</v>
      </c>
      <c r="H186" s="173">
        <f t="shared" si="53"/>
        <v>0</v>
      </c>
      <c r="I186" s="173">
        <f t="shared" si="53"/>
        <v>0</v>
      </c>
      <c r="J186" s="173">
        <f t="shared" si="53"/>
        <v>0</v>
      </c>
      <c r="K186" s="173">
        <f t="shared" si="53"/>
        <v>0</v>
      </c>
      <c r="L186" s="173">
        <f t="shared" si="53"/>
        <v>0</v>
      </c>
      <c r="M186" s="173">
        <f t="shared" si="53"/>
        <v>746900</v>
      </c>
      <c r="N186" s="173">
        <f t="shared" si="53"/>
        <v>0</v>
      </c>
      <c r="O186" s="173">
        <f t="shared" si="53"/>
        <v>0</v>
      </c>
      <c r="P186" s="173">
        <f t="shared" si="53"/>
        <v>0</v>
      </c>
      <c r="Q186" s="173">
        <f t="shared" si="53"/>
        <v>0</v>
      </c>
      <c r="R186" s="173">
        <f t="shared" si="53"/>
        <v>0</v>
      </c>
      <c r="S186" s="173">
        <f t="shared" si="53"/>
        <v>0</v>
      </c>
      <c r="T186" s="173">
        <f t="shared" si="53"/>
        <v>0</v>
      </c>
      <c r="U186" s="173">
        <f t="shared" si="53"/>
        <v>0</v>
      </c>
      <c r="V186" s="173">
        <f t="shared" si="53"/>
        <v>0</v>
      </c>
      <c r="W186" s="173">
        <f t="shared" si="53"/>
        <v>0</v>
      </c>
      <c r="X186" s="173">
        <f t="shared" si="53"/>
        <v>0</v>
      </c>
      <c r="Y186" s="173">
        <f t="shared" si="53"/>
        <v>0</v>
      </c>
      <c r="Z186" s="174">
        <f t="shared" si="53"/>
        <v>746900</v>
      </c>
    </row>
  </sheetData>
  <mergeCells count="65">
    <mergeCell ref="A165:Z165"/>
    <mergeCell ref="A166:Z166"/>
    <mergeCell ref="A167:Z167"/>
    <mergeCell ref="B168:C168"/>
    <mergeCell ref="D168:E168"/>
    <mergeCell ref="F168:H168"/>
    <mergeCell ref="I168:J168"/>
    <mergeCell ref="K168:L168"/>
    <mergeCell ref="M168:O168"/>
    <mergeCell ref="P168:Q168"/>
    <mergeCell ref="R168:T168"/>
    <mergeCell ref="V168:W168"/>
    <mergeCell ref="Z168:Z169"/>
    <mergeCell ref="P127:Q127"/>
    <mergeCell ref="R127:T127"/>
    <mergeCell ref="V127:W127"/>
    <mergeCell ref="Z127:Z128"/>
    <mergeCell ref="Z86:Z87"/>
    <mergeCell ref="A124:Z124"/>
    <mergeCell ref="A125:Z125"/>
    <mergeCell ref="A126:Z126"/>
    <mergeCell ref="B127:C127"/>
    <mergeCell ref="D127:E127"/>
    <mergeCell ref="F127:H127"/>
    <mergeCell ref="I127:J127"/>
    <mergeCell ref="K127:L127"/>
    <mergeCell ref="M127:O127"/>
    <mergeCell ref="A85:Z85"/>
    <mergeCell ref="B86:C86"/>
    <mergeCell ref="D86:E86"/>
    <mergeCell ref="F86:H86"/>
    <mergeCell ref="I86:J86"/>
    <mergeCell ref="K86:L86"/>
    <mergeCell ref="M86:O86"/>
    <mergeCell ref="P86:Q86"/>
    <mergeCell ref="R86:T86"/>
    <mergeCell ref="V86:W86"/>
    <mergeCell ref="A84:Z84"/>
    <mergeCell ref="B45:C45"/>
    <mergeCell ref="D45:E45"/>
    <mergeCell ref="F45:H45"/>
    <mergeCell ref="I45:J45"/>
    <mergeCell ref="K45:L45"/>
    <mergeCell ref="M45:O45"/>
    <mergeCell ref="P45:Q45"/>
    <mergeCell ref="R45:T45"/>
    <mergeCell ref="V45:W45"/>
    <mergeCell ref="Z45:Z46"/>
    <mergeCell ref="A83:Z83"/>
    <mergeCell ref="A44:Z44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2:Z42"/>
    <mergeCell ref="A43:Z43"/>
  </mergeCells>
  <pageMargins left="0.19685039370078741" right="0.15748031496062992" top="0.43307086614173229" bottom="0.56000000000000005" header="0.31496062992125984" footer="0.31496062992125984"/>
  <pageSetup paperSize="9" scale="65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3" workbookViewId="0">
      <selection activeCell="B18" sqref="B18:B22"/>
    </sheetView>
  </sheetViews>
  <sheetFormatPr defaultRowHeight="19.5"/>
  <cols>
    <col min="1" max="1" width="6" style="241" customWidth="1"/>
    <col min="2" max="2" width="8.7109375" style="241" customWidth="1"/>
    <col min="3" max="6" width="9.140625" style="242"/>
    <col min="7" max="7" width="9.28515625" style="242" customWidth="1"/>
    <col min="8" max="22" width="9.140625" style="242"/>
    <col min="23" max="23" width="9.140625" style="243"/>
    <col min="24" max="24" width="9.140625" style="239"/>
    <col min="25" max="25" width="9.140625" style="240"/>
    <col min="26" max="16384" width="9.140625" style="241"/>
  </cols>
  <sheetData>
    <row r="1" spans="1:26">
      <c r="A1" s="493" t="s">
        <v>328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</row>
    <row r="2" spans="1:26">
      <c r="A2" s="493" t="s">
        <v>227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</row>
    <row r="3" spans="1:26">
      <c r="A3" s="493" t="s">
        <v>329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</row>
    <row r="4" spans="1:26">
      <c r="A4" s="493" t="s">
        <v>330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</row>
    <row r="6" spans="1:26">
      <c r="A6" s="244"/>
      <c r="B6" s="245"/>
      <c r="C6" s="246" t="s">
        <v>241</v>
      </c>
      <c r="D6" s="486" t="s">
        <v>230</v>
      </c>
      <c r="E6" s="487"/>
      <c r="F6" s="486" t="s">
        <v>231</v>
      </c>
      <c r="G6" s="487"/>
      <c r="H6" s="486" t="s">
        <v>232</v>
      </c>
      <c r="I6" s="487"/>
      <c r="J6" s="486" t="s">
        <v>233</v>
      </c>
      <c r="K6" s="487"/>
      <c r="L6" s="486" t="s">
        <v>234</v>
      </c>
      <c r="M6" s="487"/>
      <c r="N6" s="486" t="s">
        <v>235</v>
      </c>
      <c r="O6" s="488"/>
      <c r="P6" s="486" t="s">
        <v>236</v>
      </c>
      <c r="Q6" s="487"/>
      <c r="R6" s="486" t="s">
        <v>237</v>
      </c>
      <c r="S6" s="488"/>
      <c r="T6" s="246" t="s">
        <v>331</v>
      </c>
      <c r="U6" s="246" t="s">
        <v>239</v>
      </c>
      <c r="V6" s="246" t="s">
        <v>240</v>
      </c>
      <c r="W6" s="489" t="s">
        <v>56</v>
      </c>
    </row>
    <row r="7" spans="1:26">
      <c r="A7" s="247"/>
      <c r="B7" s="248"/>
      <c r="C7" s="246" t="s">
        <v>266</v>
      </c>
      <c r="D7" s="249" t="s">
        <v>243</v>
      </c>
      <c r="E7" s="250" t="s">
        <v>244</v>
      </c>
      <c r="F7" s="246" t="s">
        <v>245</v>
      </c>
      <c r="G7" s="246" t="s">
        <v>246</v>
      </c>
      <c r="H7" s="246" t="s">
        <v>247</v>
      </c>
      <c r="I7" s="246" t="s">
        <v>248</v>
      </c>
      <c r="J7" s="246" t="s">
        <v>250</v>
      </c>
      <c r="K7" s="246" t="s">
        <v>251</v>
      </c>
      <c r="L7" s="246" t="s">
        <v>252</v>
      </c>
      <c r="M7" s="246" t="s">
        <v>253</v>
      </c>
      <c r="N7" s="251" t="s">
        <v>254</v>
      </c>
      <c r="O7" s="246" t="s">
        <v>255</v>
      </c>
      <c r="P7" s="246" t="s">
        <v>257</v>
      </c>
      <c r="Q7" s="246" t="s">
        <v>258</v>
      </c>
      <c r="R7" s="246" t="s">
        <v>259</v>
      </c>
      <c r="S7" s="246" t="s">
        <v>260</v>
      </c>
      <c r="T7" s="246" t="s">
        <v>332</v>
      </c>
      <c r="U7" s="246" t="s">
        <v>263</v>
      </c>
      <c r="V7" s="246" t="s">
        <v>265</v>
      </c>
      <c r="W7" s="490"/>
    </row>
    <row r="8" spans="1:26">
      <c r="A8" s="252" t="s">
        <v>221</v>
      </c>
      <c r="B8" s="253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5"/>
    </row>
    <row r="9" spans="1:26">
      <c r="A9" s="252"/>
      <c r="B9" s="253" t="s">
        <v>333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>
        <f>SUM(C9:V9)</f>
        <v>0</v>
      </c>
    </row>
    <row r="10" spans="1:26">
      <c r="A10" s="252"/>
      <c r="B10" s="253" t="s">
        <v>334</v>
      </c>
      <c r="C10" s="254">
        <v>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5">
        <f t="shared" ref="W10:W16" si="0">SUM(C10:V10)</f>
        <v>0</v>
      </c>
    </row>
    <row r="11" spans="1:26">
      <c r="A11" s="252"/>
      <c r="B11" s="253" t="s">
        <v>335</v>
      </c>
      <c r="C11" s="254">
        <v>0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>
        <f t="shared" si="0"/>
        <v>0</v>
      </c>
    </row>
    <row r="12" spans="1:26">
      <c r="A12" s="252"/>
      <c r="B12" s="253" t="s">
        <v>336</v>
      </c>
      <c r="C12" s="254">
        <v>0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5">
        <f t="shared" si="0"/>
        <v>0</v>
      </c>
    </row>
    <row r="13" spans="1:26">
      <c r="A13" s="252"/>
      <c r="B13" s="253" t="s">
        <v>337</v>
      </c>
      <c r="C13" s="254">
        <v>0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5">
        <f t="shared" si="0"/>
        <v>0</v>
      </c>
    </row>
    <row r="14" spans="1:26">
      <c r="A14" s="256"/>
      <c r="B14" s="253" t="s">
        <v>338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5">
        <f t="shared" si="0"/>
        <v>0</v>
      </c>
    </row>
    <row r="15" spans="1:26" s="263" customFormat="1" ht="18.75">
      <c r="A15" s="257"/>
      <c r="B15" s="258" t="s">
        <v>267</v>
      </c>
      <c r="C15" s="259">
        <f>SUM(C9:C14)</f>
        <v>0</v>
      </c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60">
        <f>SUM(W9:W14)</f>
        <v>0</v>
      </c>
      <c r="X15" s="261"/>
      <c r="Y15" s="262"/>
    </row>
    <row r="16" spans="1:26" s="263" customFormat="1" thickBot="1">
      <c r="A16" s="264"/>
      <c r="B16" s="265" t="s">
        <v>339</v>
      </c>
      <c r="C16" s="266">
        <f>0</f>
        <v>0</v>
      </c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7">
        <f t="shared" si="0"/>
        <v>0</v>
      </c>
      <c r="X16" s="261"/>
      <c r="Y16" s="262"/>
      <c r="Z16" s="268"/>
    </row>
    <row r="17" spans="1:26" ht="20.25" thickTop="1">
      <c r="A17" s="269" t="s">
        <v>139</v>
      </c>
      <c r="B17" s="270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2"/>
    </row>
    <row r="18" spans="1:26">
      <c r="A18" s="269"/>
      <c r="B18" s="270" t="s">
        <v>340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55">
        <f t="shared" ref="W18:W24" si="1">SUM(C18:V18)</f>
        <v>0</v>
      </c>
      <c r="Y18" s="273"/>
    </row>
    <row r="19" spans="1:26">
      <c r="A19" s="256"/>
      <c r="B19" s="253" t="s">
        <v>341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5">
        <f t="shared" si="1"/>
        <v>0</v>
      </c>
    </row>
    <row r="20" spans="1:26">
      <c r="A20" s="256"/>
      <c r="B20" s="253" t="s">
        <v>202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5">
        <f t="shared" si="1"/>
        <v>0</v>
      </c>
    </row>
    <row r="21" spans="1:26">
      <c r="A21" s="256"/>
      <c r="B21" s="253" t="s">
        <v>176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5">
        <f t="shared" si="1"/>
        <v>0</v>
      </c>
    </row>
    <row r="22" spans="1:26">
      <c r="A22" s="256"/>
      <c r="B22" s="253" t="s">
        <v>205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5">
        <f t="shared" si="1"/>
        <v>0</v>
      </c>
    </row>
    <row r="23" spans="1:26" s="263" customFormat="1" ht="18.75">
      <c r="A23" s="257"/>
      <c r="B23" s="258" t="s">
        <v>267</v>
      </c>
      <c r="C23" s="259"/>
      <c r="D23" s="259">
        <f>SUM(D18:D22)</f>
        <v>0</v>
      </c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60">
        <f t="shared" si="1"/>
        <v>0</v>
      </c>
      <c r="X23" s="261"/>
      <c r="Y23" s="262"/>
    </row>
    <row r="24" spans="1:26" s="263" customFormat="1" thickBot="1">
      <c r="A24" s="264"/>
      <c r="B24" s="265" t="s">
        <v>339</v>
      </c>
      <c r="C24" s="266"/>
      <c r="D24" s="266">
        <f>0</f>
        <v>0</v>
      </c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7">
        <f t="shared" si="1"/>
        <v>0</v>
      </c>
      <c r="X24" s="261"/>
      <c r="Y24" s="262"/>
      <c r="Z24" s="268"/>
    </row>
    <row r="25" spans="1:26" ht="20.25" thickTop="1">
      <c r="A25" s="274" t="s">
        <v>140</v>
      </c>
      <c r="B25" s="275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7"/>
    </row>
    <row r="26" spans="1:26">
      <c r="A26" s="278"/>
      <c r="B26" s="270" t="s">
        <v>342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60">
        <f>SUM(C26:V26)</f>
        <v>0</v>
      </c>
    </row>
    <row r="27" spans="1:26">
      <c r="A27" s="278"/>
      <c r="B27" s="253" t="s">
        <v>343</v>
      </c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60">
        <f t="shared" ref="W27:W34" si="2">SUM(C27:V27)</f>
        <v>0</v>
      </c>
    </row>
    <row r="28" spans="1:26">
      <c r="A28" s="278"/>
      <c r="B28" s="253" t="s">
        <v>344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60">
        <f t="shared" si="2"/>
        <v>0</v>
      </c>
    </row>
    <row r="29" spans="1:26">
      <c r="A29" s="278"/>
      <c r="B29" s="253" t="s">
        <v>345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60">
        <f t="shared" si="2"/>
        <v>0</v>
      </c>
    </row>
    <row r="30" spans="1:26">
      <c r="A30" s="278"/>
      <c r="B30" s="253" t="s">
        <v>346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60">
        <f t="shared" si="2"/>
        <v>0</v>
      </c>
    </row>
    <row r="31" spans="1:26">
      <c r="A31" s="278"/>
      <c r="B31" s="253" t="s">
        <v>347</v>
      </c>
      <c r="C31" s="271"/>
      <c r="D31" s="271"/>
      <c r="E31" s="271"/>
      <c r="F31" s="271"/>
      <c r="G31" s="271"/>
      <c r="H31" s="271">
        <v>0</v>
      </c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60">
        <f t="shared" si="2"/>
        <v>0</v>
      </c>
    </row>
    <row r="32" spans="1:26">
      <c r="A32" s="278"/>
      <c r="B32" s="270" t="s">
        <v>348</v>
      </c>
      <c r="C32" s="271"/>
      <c r="D32" s="271">
        <v>0</v>
      </c>
      <c r="E32" s="271">
        <v>0</v>
      </c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60">
        <f t="shared" si="2"/>
        <v>0</v>
      </c>
    </row>
    <row r="33" spans="1:26">
      <c r="A33" s="278"/>
      <c r="B33" s="270" t="s">
        <v>349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60">
        <f t="shared" si="2"/>
        <v>0</v>
      </c>
    </row>
    <row r="34" spans="1:26">
      <c r="A34" s="278"/>
      <c r="B34" s="270" t="s">
        <v>350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60">
        <f t="shared" si="2"/>
        <v>0</v>
      </c>
    </row>
    <row r="35" spans="1:26" s="263" customFormat="1" ht="18.75">
      <c r="A35" s="257"/>
      <c r="B35" s="258" t="s">
        <v>267</v>
      </c>
      <c r="C35" s="259"/>
      <c r="D35" s="259">
        <f>SUM(D26:D34)</f>
        <v>0</v>
      </c>
      <c r="E35" s="259">
        <f>SUM(E26:E34)</f>
        <v>0</v>
      </c>
      <c r="F35" s="259">
        <f t="shared" ref="F35:N35" si="3">SUM(F26:F34)</f>
        <v>0</v>
      </c>
      <c r="G35" s="259">
        <f t="shared" si="3"/>
        <v>0</v>
      </c>
      <c r="H35" s="259">
        <f t="shared" si="3"/>
        <v>0</v>
      </c>
      <c r="I35" s="259">
        <f t="shared" si="3"/>
        <v>0</v>
      </c>
      <c r="J35" s="259">
        <f t="shared" si="3"/>
        <v>0</v>
      </c>
      <c r="K35" s="259">
        <f t="shared" si="3"/>
        <v>0</v>
      </c>
      <c r="L35" s="259">
        <f t="shared" si="3"/>
        <v>0</v>
      </c>
      <c r="M35" s="259">
        <f t="shared" si="3"/>
        <v>0</v>
      </c>
      <c r="N35" s="259">
        <f t="shared" si="3"/>
        <v>0</v>
      </c>
      <c r="O35" s="259"/>
      <c r="P35" s="259"/>
      <c r="Q35" s="259"/>
      <c r="R35" s="259"/>
      <c r="S35" s="259"/>
      <c r="T35" s="259"/>
      <c r="U35" s="259"/>
      <c r="V35" s="259"/>
      <c r="W35" s="260">
        <f>SUM(C35:V35)</f>
        <v>0</v>
      </c>
      <c r="X35" s="261"/>
      <c r="Y35" s="262"/>
    </row>
    <row r="36" spans="1:26" s="263" customFormat="1" thickBot="1">
      <c r="A36" s="264"/>
      <c r="B36" s="265" t="s">
        <v>339</v>
      </c>
      <c r="C36" s="266"/>
      <c r="D36" s="266"/>
      <c r="E36" s="266"/>
      <c r="F36" s="266"/>
      <c r="G36" s="266"/>
      <c r="H36" s="266">
        <v>0</v>
      </c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7">
        <f>SUM(C36:V36)</f>
        <v>0</v>
      </c>
      <c r="X36" s="261"/>
      <c r="Y36" s="262"/>
      <c r="Z36" s="268"/>
    </row>
    <row r="37" spans="1:26" s="284" customFormat="1" ht="20.25" thickTop="1">
      <c r="A37" s="279" t="s">
        <v>141</v>
      </c>
      <c r="B37" s="280"/>
      <c r="C37" s="281"/>
      <c r="D37" s="281"/>
      <c r="E37" s="281"/>
      <c r="F37" s="281"/>
      <c r="G37" s="281"/>
      <c r="H37" s="281" t="s">
        <v>303</v>
      </c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60">
        <f t="shared" ref="W37:W44" si="4">SUM(C37:V37)</f>
        <v>0</v>
      </c>
      <c r="X37" s="282"/>
      <c r="Y37" s="283"/>
    </row>
    <row r="38" spans="1:26" s="284" customFormat="1">
      <c r="A38" s="285"/>
      <c r="B38" s="286" t="s">
        <v>351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60">
        <f t="shared" si="4"/>
        <v>0</v>
      </c>
      <c r="X38" s="282"/>
      <c r="Y38" s="283"/>
    </row>
    <row r="39" spans="1:26" s="284" customFormat="1">
      <c r="A39" s="285"/>
      <c r="B39" s="286" t="s">
        <v>352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60">
        <f t="shared" si="4"/>
        <v>0</v>
      </c>
      <c r="X39" s="282"/>
      <c r="Y39" s="283"/>
    </row>
    <row r="40" spans="1:26" s="284" customFormat="1">
      <c r="A40" s="285"/>
      <c r="B40" s="286" t="s">
        <v>353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60">
        <f t="shared" si="4"/>
        <v>0</v>
      </c>
      <c r="X40" s="282"/>
      <c r="Y40" s="283"/>
    </row>
    <row r="41" spans="1:26" s="284" customFormat="1">
      <c r="A41" s="285"/>
      <c r="B41" s="286" t="s">
        <v>354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60">
        <f t="shared" si="4"/>
        <v>0</v>
      </c>
      <c r="X41" s="282"/>
      <c r="Y41" s="283"/>
    </row>
    <row r="42" spans="1:26" s="284" customFormat="1">
      <c r="A42" s="285"/>
      <c r="B42" s="286" t="s">
        <v>355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60">
        <f t="shared" si="4"/>
        <v>0</v>
      </c>
      <c r="X42" s="282"/>
      <c r="Y42" s="283"/>
    </row>
    <row r="43" spans="1:26" s="284" customFormat="1">
      <c r="A43" s="285"/>
      <c r="B43" s="286" t="s">
        <v>356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60">
        <f t="shared" si="4"/>
        <v>0</v>
      </c>
      <c r="X43" s="282"/>
      <c r="Y43" s="283"/>
    </row>
    <row r="44" spans="1:26" s="293" customFormat="1" ht="18.75">
      <c r="A44" s="288"/>
      <c r="B44" s="289" t="s">
        <v>267</v>
      </c>
      <c r="C44" s="290"/>
      <c r="D44" s="290">
        <f>SUM(D38:D43)</f>
        <v>0</v>
      </c>
      <c r="E44" s="290">
        <f>SUM(E38:E43)</f>
        <v>0</v>
      </c>
      <c r="F44" s="290"/>
      <c r="G44" s="290"/>
      <c r="H44" s="290"/>
      <c r="I44" s="290"/>
      <c r="J44" s="290"/>
      <c r="K44" s="290"/>
      <c r="L44" s="290"/>
      <c r="M44" s="290"/>
      <c r="N44" s="290">
        <f>SUM(N38:N43)</f>
        <v>0</v>
      </c>
      <c r="O44" s="290"/>
      <c r="P44" s="290"/>
      <c r="Q44" s="290"/>
      <c r="R44" s="290"/>
      <c r="S44" s="290"/>
      <c r="T44" s="290"/>
      <c r="U44" s="290"/>
      <c r="V44" s="290"/>
      <c r="W44" s="260">
        <f t="shared" si="4"/>
        <v>0</v>
      </c>
      <c r="X44" s="291"/>
      <c r="Y44" s="292"/>
    </row>
    <row r="45" spans="1:26" s="293" customFormat="1" thickBot="1">
      <c r="A45" s="294"/>
      <c r="B45" s="295" t="s">
        <v>339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67">
        <f>SUM(C45:V45)</f>
        <v>0</v>
      </c>
      <c r="X45" s="297"/>
      <c r="Y45" s="292"/>
      <c r="Z45" s="268"/>
    </row>
    <row r="46" spans="1:26" ht="20.25" thickTop="1">
      <c r="A46" s="279" t="s">
        <v>142</v>
      </c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98"/>
    </row>
    <row r="47" spans="1:26">
      <c r="A47" s="279"/>
      <c r="B47" s="280" t="s">
        <v>357</v>
      </c>
      <c r="C47" s="281"/>
      <c r="D47" s="281"/>
      <c r="E47" s="281"/>
      <c r="F47" s="299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98">
        <f>SUM(C47:V47)</f>
        <v>0</v>
      </c>
      <c r="Y47" s="273"/>
    </row>
    <row r="48" spans="1:26">
      <c r="A48" s="279"/>
      <c r="B48" s="280" t="s">
        <v>358</v>
      </c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98">
        <f>SUM(C48:V48)</f>
        <v>0</v>
      </c>
    </row>
    <row r="49" spans="1:28">
      <c r="A49" s="279"/>
      <c r="B49" s="280" t="s">
        <v>359</v>
      </c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98">
        <f>SUM(C49:V49)</f>
        <v>0</v>
      </c>
    </row>
    <row r="50" spans="1:28">
      <c r="A50" s="285"/>
      <c r="B50" s="286" t="s">
        <v>360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300">
        <f>SUM(C50:V50)</f>
        <v>0</v>
      </c>
      <c r="AB50" s="301"/>
    </row>
    <row r="51" spans="1:28" s="308" customFormat="1" ht="18.75">
      <c r="A51" s="302"/>
      <c r="B51" s="303" t="s">
        <v>267</v>
      </c>
      <c r="C51" s="304"/>
      <c r="D51" s="304">
        <f>SUM(D47:D50)</f>
        <v>0</v>
      </c>
      <c r="E51" s="304">
        <f>SUM(E47:E50)</f>
        <v>0</v>
      </c>
      <c r="F51" s="304"/>
      <c r="G51" s="304">
        <f>SUM(G47:G50)</f>
        <v>0</v>
      </c>
      <c r="H51" s="304">
        <f>SUM(H47:H50)</f>
        <v>0</v>
      </c>
      <c r="I51" s="304">
        <f>SUM(I47:I50)</f>
        <v>0</v>
      </c>
      <c r="J51" s="304">
        <f>SUM(J47:J50)</f>
        <v>0</v>
      </c>
      <c r="K51" s="304">
        <f>SUM(K47:K50)</f>
        <v>0</v>
      </c>
      <c r="L51" s="304"/>
      <c r="M51" s="304"/>
      <c r="N51" s="304">
        <f t="shared" ref="N51:S51" si="5">SUM(N47:N50)</f>
        <v>0</v>
      </c>
      <c r="O51" s="304">
        <f t="shared" si="5"/>
        <v>0</v>
      </c>
      <c r="P51" s="304">
        <f t="shared" si="5"/>
        <v>0</v>
      </c>
      <c r="Q51" s="304">
        <f t="shared" si="5"/>
        <v>0</v>
      </c>
      <c r="R51" s="304">
        <f t="shared" si="5"/>
        <v>0</v>
      </c>
      <c r="S51" s="304">
        <f t="shared" si="5"/>
        <v>0</v>
      </c>
      <c r="T51" s="304"/>
      <c r="U51" s="304"/>
      <c r="V51" s="304">
        <f>SUM(V47:V50)</f>
        <v>0</v>
      </c>
      <c r="W51" s="305">
        <f>SUM(W47:W50)</f>
        <v>0</v>
      </c>
      <c r="X51" s="306"/>
      <c r="Y51" s="307"/>
    </row>
    <row r="52" spans="1:28" s="308" customFormat="1" thickBot="1">
      <c r="A52" s="309"/>
      <c r="B52" s="310" t="s">
        <v>339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2"/>
      <c r="X52" s="306"/>
      <c r="Y52" s="307"/>
      <c r="Z52" s="268"/>
      <c r="AA52" s="313"/>
    </row>
    <row r="53" spans="1:28" s="316" customFormat="1" ht="20.25" thickTop="1">
      <c r="A53" s="279" t="s">
        <v>143</v>
      </c>
      <c r="B53" s="280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98"/>
      <c r="X53" s="314"/>
      <c r="Y53" s="315"/>
      <c r="Z53" s="241"/>
    </row>
    <row r="54" spans="1:28" s="316" customFormat="1">
      <c r="A54" s="279"/>
      <c r="B54" s="280" t="s">
        <v>361</v>
      </c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98">
        <f t="shared" ref="W54:W66" si="6">SUM(C54:V54)</f>
        <v>0</v>
      </c>
      <c r="X54" s="314"/>
      <c r="Y54" s="315"/>
      <c r="Z54" s="241"/>
    </row>
    <row r="55" spans="1:28" s="316" customFormat="1">
      <c r="A55" s="279"/>
      <c r="B55" s="280" t="s">
        <v>362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98"/>
      <c r="X55" s="314"/>
      <c r="Y55" s="315"/>
    </row>
    <row r="56" spans="1:28" s="316" customFormat="1">
      <c r="A56" s="279"/>
      <c r="B56" s="280" t="s">
        <v>363</v>
      </c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98">
        <f t="shared" si="6"/>
        <v>0</v>
      </c>
      <c r="X56" s="314"/>
      <c r="Y56" s="317"/>
    </row>
    <row r="57" spans="1:28" s="316" customFormat="1">
      <c r="A57" s="279"/>
      <c r="B57" s="280" t="s">
        <v>364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98"/>
      <c r="X57" s="314"/>
      <c r="Y57" s="317"/>
    </row>
    <row r="58" spans="1:28" s="316" customFormat="1">
      <c r="A58" s="279"/>
      <c r="B58" s="280" t="s">
        <v>365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98">
        <f t="shared" si="6"/>
        <v>0</v>
      </c>
      <c r="X58" s="314"/>
      <c r="Y58" s="317"/>
    </row>
    <row r="59" spans="1:28" s="316" customFormat="1">
      <c r="A59" s="279"/>
      <c r="B59" s="280" t="s">
        <v>366</v>
      </c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98">
        <f t="shared" si="6"/>
        <v>0</v>
      </c>
      <c r="X59" s="314"/>
      <c r="Y59" s="317"/>
    </row>
    <row r="60" spans="1:28" s="316" customFormat="1">
      <c r="A60" s="279"/>
      <c r="B60" s="280" t="s">
        <v>367</v>
      </c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98">
        <f t="shared" si="6"/>
        <v>0</v>
      </c>
      <c r="X60" s="314"/>
      <c r="Y60" s="317"/>
    </row>
    <row r="61" spans="1:28" s="316" customFormat="1">
      <c r="A61" s="279"/>
      <c r="B61" s="280" t="s">
        <v>368</v>
      </c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98">
        <f t="shared" si="6"/>
        <v>0</v>
      </c>
      <c r="X61" s="314"/>
      <c r="Y61" s="317"/>
    </row>
    <row r="62" spans="1:28" s="316" customFormat="1">
      <c r="A62" s="279"/>
      <c r="B62" s="280" t="s">
        <v>369</v>
      </c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98">
        <f t="shared" si="6"/>
        <v>0</v>
      </c>
      <c r="X62" s="314"/>
      <c r="Y62" s="317"/>
    </row>
    <row r="63" spans="1:28" s="316" customFormat="1">
      <c r="A63" s="279"/>
      <c r="B63" s="280" t="s">
        <v>370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98">
        <f t="shared" si="6"/>
        <v>0</v>
      </c>
      <c r="X63" s="314"/>
      <c r="Y63" s="317"/>
    </row>
    <row r="64" spans="1:28" s="316" customFormat="1">
      <c r="A64" s="279"/>
      <c r="B64" s="280" t="s">
        <v>371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98">
        <f t="shared" si="6"/>
        <v>0</v>
      </c>
      <c r="X64" s="314"/>
      <c r="Y64" s="317"/>
    </row>
    <row r="65" spans="1:27" s="316" customFormat="1">
      <c r="A65" s="279"/>
      <c r="B65" s="280" t="s">
        <v>372</v>
      </c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98">
        <f t="shared" si="6"/>
        <v>0</v>
      </c>
      <c r="X65" s="314"/>
      <c r="Y65" s="317"/>
    </row>
    <row r="66" spans="1:27" s="316" customFormat="1">
      <c r="A66" s="279"/>
      <c r="B66" s="280" t="s">
        <v>373</v>
      </c>
      <c r="C66" s="281"/>
      <c r="D66" s="281"/>
      <c r="E66" s="281"/>
      <c r="F66" s="281"/>
      <c r="G66" s="281"/>
      <c r="H66" s="281">
        <v>0</v>
      </c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>
        <v>0</v>
      </c>
      <c r="W66" s="298">
        <f t="shared" si="6"/>
        <v>0</v>
      </c>
      <c r="X66" s="314"/>
      <c r="Y66" s="317"/>
    </row>
    <row r="67" spans="1:27" s="321" customFormat="1" ht="18.75">
      <c r="A67" s="288"/>
      <c r="B67" s="289" t="s">
        <v>267</v>
      </c>
      <c r="C67" s="290"/>
      <c r="D67" s="290">
        <f>SUM(D54:D64)</f>
        <v>0</v>
      </c>
      <c r="E67" s="290">
        <f t="shared" ref="E67:M67" si="7">SUM(E54:E66)</f>
        <v>0</v>
      </c>
      <c r="F67" s="290">
        <f t="shared" si="7"/>
        <v>0</v>
      </c>
      <c r="G67" s="290">
        <f t="shared" si="7"/>
        <v>0</v>
      </c>
      <c r="H67" s="290">
        <f t="shared" si="7"/>
        <v>0</v>
      </c>
      <c r="I67" s="290">
        <f t="shared" si="7"/>
        <v>0</v>
      </c>
      <c r="J67" s="290">
        <f t="shared" si="7"/>
        <v>0</v>
      </c>
      <c r="K67" s="290">
        <f t="shared" si="7"/>
        <v>0</v>
      </c>
      <c r="L67" s="290">
        <f t="shared" si="7"/>
        <v>0</v>
      </c>
      <c r="M67" s="290">
        <f t="shared" si="7"/>
        <v>0</v>
      </c>
      <c r="N67" s="290">
        <f>SUM(N54:N66)</f>
        <v>0</v>
      </c>
      <c r="O67" s="290"/>
      <c r="P67" s="290"/>
      <c r="Q67" s="290"/>
      <c r="R67" s="290"/>
      <c r="S67" s="290">
        <f>SUM(S54:S65)</f>
        <v>0</v>
      </c>
      <c r="T67" s="290"/>
      <c r="U67" s="290">
        <f>SUM(U53:U66)</f>
        <v>0</v>
      </c>
      <c r="V67" s="290">
        <f>SUM(V53:V66)</f>
        <v>0</v>
      </c>
      <c r="W67" s="318">
        <f>SUM(C67:V67)</f>
        <v>0</v>
      </c>
      <c r="X67" s="319"/>
      <c r="Y67" s="320"/>
    </row>
    <row r="68" spans="1:27" s="321" customFormat="1" thickBot="1">
      <c r="A68" s="294"/>
      <c r="B68" s="295" t="s">
        <v>339</v>
      </c>
      <c r="C68" s="296"/>
      <c r="D68" s="296">
        <f>0</f>
        <v>0</v>
      </c>
      <c r="E68" s="296">
        <f>0</f>
        <v>0</v>
      </c>
      <c r="F68" s="296"/>
      <c r="G68" s="296"/>
      <c r="H68" s="296"/>
      <c r="I68" s="296"/>
      <c r="J68" s="296"/>
      <c r="K68" s="296"/>
      <c r="L68" s="296">
        <v>0</v>
      </c>
      <c r="M68" s="296"/>
      <c r="N68" s="296"/>
      <c r="O68" s="296"/>
      <c r="P68" s="296"/>
      <c r="Q68" s="296"/>
      <c r="R68" s="296"/>
      <c r="S68" s="296">
        <v>0</v>
      </c>
      <c r="T68" s="296"/>
      <c r="U68" s="296"/>
      <c r="V68" s="296">
        <v>0</v>
      </c>
      <c r="W68" s="322">
        <f>SUM(C68:V68)</f>
        <v>0</v>
      </c>
      <c r="X68" s="319" t="s">
        <v>374</v>
      </c>
      <c r="Y68" s="320"/>
      <c r="Z68" s="268"/>
      <c r="AA68" s="323"/>
    </row>
    <row r="69" spans="1:27" ht="20.25" thickTop="1">
      <c r="A69" s="269" t="s">
        <v>144</v>
      </c>
      <c r="B69" s="270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2"/>
    </row>
    <row r="70" spans="1:27">
      <c r="A70" s="269"/>
      <c r="B70" s="270" t="s">
        <v>375</v>
      </c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2">
        <f>SUM(C70:V70)</f>
        <v>0</v>
      </c>
    </row>
    <row r="71" spans="1:27">
      <c r="A71" s="269"/>
      <c r="B71" s="270" t="s">
        <v>376</v>
      </c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2">
        <f>SUM(C71:V71)</f>
        <v>0</v>
      </c>
    </row>
    <row r="72" spans="1:27">
      <c r="A72" s="269"/>
      <c r="B72" s="270" t="s">
        <v>377</v>
      </c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2">
        <f>SUM(C72:V72)</f>
        <v>0</v>
      </c>
    </row>
    <row r="73" spans="1:27">
      <c r="A73" s="269"/>
      <c r="B73" s="270" t="s">
        <v>378</v>
      </c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2">
        <f>SUM(C73:V73)</f>
        <v>0</v>
      </c>
    </row>
    <row r="74" spans="1:27" s="263" customFormat="1" ht="18.75">
      <c r="A74" s="257"/>
      <c r="B74" s="258" t="s">
        <v>267</v>
      </c>
      <c r="C74" s="259">
        <f>SUM(C70:C73)</f>
        <v>0</v>
      </c>
      <c r="D74" s="259">
        <f>SUM(D70:D73)</f>
        <v>0</v>
      </c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>
        <f>SUM(V70:V73)</f>
        <v>0</v>
      </c>
      <c r="W74" s="260">
        <f>SUM(C74:V74)</f>
        <v>0</v>
      </c>
      <c r="X74" s="261"/>
      <c r="Y74" s="262"/>
    </row>
    <row r="75" spans="1:27" s="263" customFormat="1" thickBot="1">
      <c r="A75" s="264"/>
      <c r="B75" s="265" t="s">
        <v>339</v>
      </c>
      <c r="C75" s="266">
        <v>0</v>
      </c>
      <c r="D75" s="266">
        <f>0</f>
        <v>0</v>
      </c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7"/>
      <c r="X75" s="261" t="s">
        <v>379</v>
      </c>
      <c r="Y75" s="262"/>
      <c r="Z75" s="268"/>
      <c r="AA75" s="268"/>
    </row>
    <row r="76" spans="1:27" s="316" customFormat="1" ht="20.25" thickTop="1">
      <c r="A76" s="279" t="s">
        <v>145</v>
      </c>
      <c r="B76" s="280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98"/>
      <c r="X76" s="314" t="s">
        <v>380</v>
      </c>
      <c r="Y76" s="317"/>
    </row>
    <row r="77" spans="1:27" s="316" customFormat="1" ht="20.25" thickBot="1">
      <c r="A77" s="279"/>
      <c r="B77" s="280" t="s">
        <v>381</v>
      </c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98">
        <f t="shared" ref="W77:W84" si="8">SUM(C77:V77)</f>
        <v>0</v>
      </c>
      <c r="X77" s="314" t="s">
        <v>56</v>
      </c>
      <c r="Y77" s="324"/>
    </row>
    <row r="78" spans="1:27" s="316" customFormat="1" ht="20.25" thickTop="1">
      <c r="A78" s="279"/>
      <c r="B78" s="280" t="s">
        <v>382</v>
      </c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98">
        <f t="shared" si="8"/>
        <v>0</v>
      </c>
      <c r="X78" s="314"/>
      <c r="Y78" s="317"/>
    </row>
    <row r="79" spans="1:27" s="316" customFormat="1">
      <c r="A79" s="279"/>
      <c r="B79" s="280" t="s">
        <v>383</v>
      </c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98">
        <f t="shared" si="8"/>
        <v>0</v>
      </c>
      <c r="X79" s="314"/>
      <c r="Y79" s="317"/>
    </row>
    <row r="80" spans="1:27" s="316" customFormat="1">
      <c r="A80" s="279"/>
      <c r="B80" s="280" t="s">
        <v>384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98">
        <f t="shared" si="8"/>
        <v>0</v>
      </c>
      <c r="X80" s="314"/>
      <c r="Y80" s="317"/>
    </row>
    <row r="81" spans="1:27" s="316" customFormat="1">
      <c r="A81" s="279"/>
      <c r="B81" s="280" t="s">
        <v>385</v>
      </c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98"/>
      <c r="X81" s="314"/>
      <c r="Y81" s="317"/>
    </row>
    <row r="82" spans="1:27" s="316" customFormat="1">
      <c r="A82" s="279"/>
      <c r="B82" s="280" t="s">
        <v>386</v>
      </c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98">
        <f t="shared" si="8"/>
        <v>0</v>
      </c>
      <c r="X82" s="314"/>
      <c r="Y82" s="317"/>
    </row>
    <row r="83" spans="1:27" s="321" customFormat="1" ht="18.75">
      <c r="A83" s="288"/>
      <c r="B83" s="289" t="s">
        <v>267</v>
      </c>
      <c r="C83" s="290">
        <f>SUM(C77:C82)</f>
        <v>0</v>
      </c>
      <c r="D83" s="290">
        <f>SUM(D77:D82)</f>
        <v>0</v>
      </c>
      <c r="E83" s="290">
        <f>SUM(E77:E82)</f>
        <v>0</v>
      </c>
      <c r="F83" s="290">
        <f>SUM(F77:F82)</f>
        <v>0</v>
      </c>
      <c r="G83" s="290">
        <f>SUM(G77:G82)</f>
        <v>0</v>
      </c>
      <c r="H83" s="290"/>
      <c r="I83" s="290"/>
      <c r="J83" s="290"/>
      <c r="K83" s="290"/>
      <c r="L83" s="290"/>
      <c r="M83" s="290"/>
      <c r="N83" s="290">
        <f>SUM(N77:N82)</f>
        <v>0</v>
      </c>
      <c r="O83" s="290"/>
      <c r="P83" s="290"/>
      <c r="Q83" s="290"/>
      <c r="R83" s="290"/>
      <c r="S83" s="290"/>
      <c r="T83" s="290"/>
      <c r="U83" s="290"/>
      <c r="V83" s="290"/>
      <c r="W83" s="318">
        <f t="shared" si="8"/>
        <v>0</v>
      </c>
      <c r="X83" s="319"/>
      <c r="Y83" s="320"/>
    </row>
    <row r="84" spans="1:27" s="321" customFormat="1" thickBot="1">
      <c r="A84" s="294"/>
      <c r="B84" s="295" t="s">
        <v>339</v>
      </c>
      <c r="C84" s="296">
        <v>0</v>
      </c>
      <c r="D84" s="296">
        <f>0</f>
        <v>0</v>
      </c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322">
        <f t="shared" si="8"/>
        <v>0</v>
      </c>
      <c r="X84" s="319" t="s">
        <v>387</v>
      </c>
      <c r="Y84" s="320"/>
      <c r="Z84" s="268"/>
      <c r="AA84" s="268"/>
    </row>
    <row r="85" spans="1:27" ht="20.25" thickTop="1">
      <c r="A85" s="269" t="s">
        <v>146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2">
        <f>SUM(C85:V85)</f>
        <v>0</v>
      </c>
    </row>
    <row r="86" spans="1:27">
      <c r="A86" s="269"/>
      <c r="B86" s="270" t="s">
        <v>388</v>
      </c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2">
        <f>SUM(C86:V86)</f>
        <v>0</v>
      </c>
    </row>
    <row r="87" spans="1:27">
      <c r="A87" s="269"/>
      <c r="B87" s="270" t="s">
        <v>125</v>
      </c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2">
        <f>SUM(C87:V87)</f>
        <v>0</v>
      </c>
    </row>
    <row r="88" spans="1:27" s="263" customFormat="1" ht="18.75">
      <c r="A88" s="257"/>
      <c r="B88" s="258" t="s">
        <v>267</v>
      </c>
      <c r="C88" s="259"/>
      <c r="D88" s="259">
        <f>SUM(D85:D87)</f>
        <v>0</v>
      </c>
      <c r="E88" s="259"/>
      <c r="F88" s="259">
        <f>SUM(F85:F87)</f>
        <v>0</v>
      </c>
      <c r="G88" s="259">
        <f>SUM(G85:G87)</f>
        <v>0</v>
      </c>
      <c r="H88" s="259">
        <f>SUM(H85:H87)</f>
        <v>0</v>
      </c>
      <c r="I88" s="259"/>
      <c r="J88" s="259"/>
      <c r="K88" s="259"/>
      <c r="L88" s="259"/>
      <c r="M88" s="259"/>
      <c r="N88" s="259">
        <v>0</v>
      </c>
      <c r="O88" s="259">
        <f>SUM(O85:O87)</f>
        <v>0</v>
      </c>
      <c r="P88" s="259"/>
      <c r="Q88" s="259">
        <f t="shared" ref="Q88:V88" si="9">SUM(Q85:Q87)</f>
        <v>0</v>
      </c>
      <c r="R88" s="259">
        <f t="shared" si="9"/>
        <v>0</v>
      </c>
      <c r="S88" s="259">
        <f t="shared" si="9"/>
        <v>0</v>
      </c>
      <c r="T88" s="259">
        <f t="shared" si="9"/>
        <v>0</v>
      </c>
      <c r="U88" s="259">
        <f t="shared" si="9"/>
        <v>0</v>
      </c>
      <c r="V88" s="259">
        <f t="shared" si="9"/>
        <v>0</v>
      </c>
      <c r="W88" s="260">
        <f>SUM(C88:V88)</f>
        <v>0</v>
      </c>
      <c r="X88" s="261"/>
      <c r="Y88" s="262"/>
    </row>
    <row r="89" spans="1:27" s="263" customFormat="1" thickBot="1">
      <c r="A89" s="264"/>
      <c r="B89" s="265" t="s">
        <v>339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>
        <v>0</v>
      </c>
      <c r="O89" s="266"/>
      <c r="P89" s="266"/>
      <c r="Q89" s="266"/>
      <c r="R89" s="266"/>
      <c r="S89" s="266"/>
      <c r="T89" s="266"/>
      <c r="U89" s="266"/>
      <c r="V89" s="266"/>
      <c r="W89" s="267"/>
      <c r="X89" s="261" t="s">
        <v>389</v>
      </c>
      <c r="Y89" s="262"/>
      <c r="Z89" s="268"/>
      <c r="AA89" s="268"/>
    </row>
    <row r="90" spans="1:27" ht="20.25" thickTop="1">
      <c r="A90" s="269" t="s">
        <v>390</v>
      </c>
      <c r="B90" s="270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2"/>
    </row>
    <row r="91" spans="1:27">
      <c r="A91" s="269"/>
      <c r="B91" s="270" t="s">
        <v>391</v>
      </c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2">
        <f>SUM(C91:V91)</f>
        <v>0</v>
      </c>
    </row>
    <row r="92" spans="1:27">
      <c r="A92" s="269"/>
      <c r="B92" s="270" t="s">
        <v>392</v>
      </c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2">
        <f>SUM(C92:V92)</f>
        <v>0</v>
      </c>
    </row>
    <row r="93" spans="1:27">
      <c r="A93" s="269"/>
      <c r="B93" s="270" t="s">
        <v>393</v>
      </c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2">
        <f>SUM(C93:V93)</f>
        <v>0</v>
      </c>
    </row>
    <row r="94" spans="1:27" s="263" customFormat="1" ht="18.75">
      <c r="A94" s="257"/>
      <c r="B94" s="258" t="s">
        <v>267</v>
      </c>
      <c r="C94" s="259"/>
      <c r="D94" s="259">
        <f>SUM(D91:D93)</f>
        <v>0</v>
      </c>
      <c r="E94" s="259"/>
      <c r="F94" s="259">
        <f>SUM(F92:F93)</f>
        <v>0</v>
      </c>
      <c r="G94" s="259"/>
      <c r="H94" s="259">
        <f>SUM(H91:H93)</f>
        <v>0</v>
      </c>
      <c r="I94" s="259">
        <f>SUM(I90:I93)</f>
        <v>0</v>
      </c>
      <c r="J94" s="259">
        <f>SUM(J90:J93)</f>
        <v>0</v>
      </c>
      <c r="K94" s="259"/>
      <c r="L94" s="259"/>
      <c r="M94" s="259"/>
      <c r="N94" s="259">
        <f>SUM(N92:N93)</f>
        <v>0</v>
      </c>
      <c r="O94" s="259">
        <f>SUM(O92:O93)</f>
        <v>0</v>
      </c>
      <c r="P94" s="259"/>
      <c r="Q94" s="259">
        <f>SUM(Q92:Q93)</f>
        <v>0</v>
      </c>
      <c r="R94" s="259">
        <f>SUM(R92:R93)</f>
        <v>0</v>
      </c>
      <c r="S94" s="259">
        <f>SUM(S92:S93)</f>
        <v>0</v>
      </c>
      <c r="T94" s="259"/>
      <c r="U94" s="259"/>
      <c r="V94" s="259"/>
      <c r="W94" s="260">
        <f>SUM(C94:V94)</f>
        <v>0</v>
      </c>
      <c r="X94" s="261"/>
      <c r="Y94" s="262"/>
    </row>
    <row r="95" spans="1:27" s="263" customFormat="1" thickBot="1">
      <c r="A95" s="264"/>
      <c r="B95" s="265" t="s">
        <v>339</v>
      </c>
      <c r="C95" s="266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7">
        <f>SUM(C95:V95)</f>
        <v>0</v>
      </c>
      <c r="X95" s="261" t="s">
        <v>11</v>
      </c>
      <c r="Y95" s="262"/>
      <c r="Z95" s="268"/>
      <c r="AA95" s="268"/>
    </row>
    <row r="96" spans="1:27" ht="20.25" thickTop="1">
      <c r="A96" s="269" t="s">
        <v>222</v>
      </c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2"/>
      <c r="Y96" s="273"/>
    </row>
    <row r="97" spans="1:27">
      <c r="A97" s="269"/>
      <c r="B97" s="270" t="s">
        <v>147</v>
      </c>
      <c r="C97" s="271"/>
      <c r="D97" s="271"/>
      <c r="E97" s="271"/>
      <c r="F97" s="271"/>
      <c r="G97" s="271">
        <v>0</v>
      </c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2">
        <f>SUM(C97:V97)</f>
        <v>0</v>
      </c>
      <c r="Y97" s="273"/>
    </row>
    <row r="98" spans="1:27">
      <c r="A98" s="269"/>
      <c r="B98" s="270" t="s">
        <v>394</v>
      </c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2">
        <f>SUM(C98:V98)</f>
        <v>0</v>
      </c>
      <c r="Y98" s="273"/>
    </row>
    <row r="99" spans="1:27" s="263" customFormat="1" ht="18.75">
      <c r="A99" s="257"/>
      <c r="B99" s="258" t="s">
        <v>267</v>
      </c>
      <c r="C99" s="259"/>
      <c r="D99" s="259">
        <f>SUM(D97:D98)</f>
        <v>0</v>
      </c>
      <c r="E99" s="259">
        <f>SUM(E97:E98)</f>
        <v>0</v>
      </c>
      <c r="F99" s="259">
        <f>SUM(F97:F98)</f>
        <v>0</v>
      </c>
      <c r="G99" s="259">
        <f>SUM(G97:G98)</f>
        <v>0</v>
      </c>
      <c r="H99" s="259">
        <f>H98</f>
        <v>0</v>
      </c>
      <c r="I99" s="259">
        <f>SUM(I97:I98)</f>
        <v>0</v>
      </c>
      <c r="J99" s="259"/>
      <c r="K99" s="259"/>
      <c r="L99" s="259"/>
      <c r="M99" s="259">
        <f>SUM(M98)</f>
        <v>0</v>
      </c>
      <c r="N99" s="259"/>
      <c r="O99" s="259"/>
      <c r="P99" s="259"/>
      <c r="Q99" s="259"/>
      <c r="R99" s="259"/>
      <c r="S99" s="259"/>
      <c r="T99" s="259"/>
      <c r="U99" s="259"/>
      <c r="V99" s="259"/>
      <c r="W99" s="260">
        <f>SUM(C99:V99)</f>
        <v>0</v>
      </c>
      <c r="X99" s="261"/>
      <c r="Y99" s="262"/>
    </row>
    <row r="100" spans="1:27" s="263" customFormat="1" thickBot="1">
      <c r="A100" s="264"/>
      <c r="B100" s="265" t="s">
        <v>339</v>
      </c>
      <c r="C100" s="266"/>
      <c r="D100" s="266">
        <v>0</v>
      </c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7">
        <f>SUM(C100:V100)</f>
        <v>0</v>
      </c>
      <c r="X100" s="261" t="s">
        <v>69</v>
      </c>
      <c r="Y100" s="262"/>
      <c r="Z100" s="268"/>
      <c r="AA100" s="268"/>
    </row>
    <row r="101" spans="1:27" s="328" customFormat="1" ht="21" thickTop="1" thickBot="1">
      <c r="A101" s="491" t="s">
        <v>395</v>
      </c>
      <c r="B101" s="492"/>
      <c r="C101" s="325">
        <f t="shared" ref="C101:V101" si="10">C16+C24+C36+C45+C52+C68+C75+C84+C89+C95+C100</f>
        <v>0</v>
      </c>
      <c r="D101" s="325">
        <f t="shared" si="10"/>
        <v>0</v>
      </c>
      <c r="E101" s="325">
        <f t="shared" si="10"/>
        <v>0</v>
      </c>
      <c r="F101" s="325">
        <f t="shared" si="10"/>
        <v>0</v>
      </c>
      <c r="G101" s="325">
        <f t="shared" si="10"/>
        <v>0</v>
      </c>
      <c r="H101" s="325">
        <f t="shared" si="10"/>
        <v>0</v>
      </c>
      <c r="I101" s="325">
        <f t="shared" si="10"/>
        <v>0</v>
      </c>
      <c r="J101" s="325">
        <f t="shared" si="10"/>
        <v>0</v>
      </c>
      <c r="K101" s="325">
        <f t="shared" si="10"/>
        <v>0</v>
      </c>
      <c r="L101" s="325">
        <f t="shared" si="10"/>
        <v>0</v>
      </c>
      <c r="M101" s="325">
        <f t="shared" si="10"/>
        <v>0</v>
      </c>
      <c r="N101" s="325">
        <f t="shared" si="10"/>
        <v>0</v>
      </c>
      <c r="O101" s="325">
        <f t="shared" si="10"/>
        <v>0</v>
      </c>
      <c r="P101" s="325">
        <f t="shared" si="10"/>
        <v>0</v>
      </c>
      <c r="Q101" s="325">
        <f t="shared" si="10"/>
        <v>0</v>
      </c>
      <c r="R101" s="325">
        <f t="shared" si="10"/>
        <v>0</v>
      </c>
      <c r="S101" s="325">
        <f t="shared" si="10"/>
        <v>0</v>
      </c>
      <c r="T101" s="325">
        <f t="shared" si="10"/>
        <v>0</v>
      </c>
      <c r="U101" s="325">
        <f t="shared" si="10"/>
        <v>0</v>
      </c>
      <c r="V101" s="325">
        <f t="shared" si="10"/>
        <v>0</v>
      </c>
      <c r="W101" s="325">
        <f>W16+W24+W36+W45+W52+W68+W75+W84+W89+W95+W100</f>
        <v>0</v>
      </c>
      <c r="X101" s="326"/>
      <c r="Y101" s="327"/>
    </row>
    <row r="102" spans="1:27" ht="20.25" thickTop="1"/>
    <row r="103" spans="1:27">
      <c r="H103" s="329" t="s">
        <v>396</v>
      </c>
      <c r="L103" s="329" t="s">
        <v>396</v>
      </c>
      <c r="P103" s="329" t="s">
        <v>396</v>
      </c>
    </row>
    <row r="104" spans="1:27" ht="20.25" thickBot="1">
      <c r="B104" s="241" t="s">
        <v>397</v>
      </c>
      <c r="C104" s="330" t="e">
        <f>+C16+C24+C36+#REF!+C45+C52+C68+C75+#REF!+C84+C89+C100</f>
        <v>#REF!</v>
      </c>
      <c r="D104" s="330" t="e">
        <f>+D16+D24+D36+#REF!+D45+D52+D68+D75+#REF!+D84+D89+D100</f>
        <v>#REF!</v>
      </c>
      <c r="E104" s="330" t="e">
        <f>+E16+E24+E36+#REF!+E45+E52+E68+E75+#REF!+E84+E89+E100</f>
        <v>#REF!</v>
      </c>
      <c r="F104" s="330"/>
      <c r="G104" s="330"/>
      <c r="H104" s="329" t="s">
        <v>398</v>
      </c>
      <c r="I104" s="330"/>
      <c r="J104" s="330"/>
      <c r="K104" s="330"/>
      <c r="L104" s="329" t="s">
        <v>399</v>
      </c>
      <c r="M104" s="330"/>
      <c r="N104" s="330"/>
      <c r="O104" s="329" t="s">
        <v>400</v>
      </c>
      <c r="P104" s="330"/>
      <c r="Q104" s="330"/>
      <c r="R104" s="330"/>
      <c r="S104" s="330" t="e">
        <f>+S16+S24+S36+#REF!+S45+S52+S68+S75+#REF!+S84+S89+S100</f>
        <v>#REF!</v>
      </c>
      <c r="T104" s="330" t="e">
        <f>+T16+T24+T36+#REF!+T45+T52+T68+T75+#REF!+T84+T89+T100</f>
        <v>#REF!</v>
      </c>
      <c r="U104" s="330"/>
      <c r="V104" s="330" t="e">
        <f>+V16+V24+V36+#REF!+V45+V52+V68+V75+#REF!+V84+V89+V100</f>
        <v>#REF!</v>
      </c>
      <c r="W104" s="331" t="e">
        <f>+W16+W24+W36+#REF!+W45+W52+W68+W75+#REF!+W84+W89+W100</f>
        <v>#REF!</v>
      </c>
    </row>
    <row r="105" spans="1:27" ht="20.25" thickTop="1">
      <c r="H105" s="329" t="s">
        <v>401</v>
      </c>
      <c r="L105" s="329" t="s">
        <v>402</v>
      </c>
      <c r="O105" s="329" t="s">
        <v>403</v>
      </c>
      <c r="T105" s="329" t="s">
        <v>404</v>
      </c>
      <c r="W105" s="332">
        <f>+[1]รายงานรับจ่ายเงินสด!B70</f>
        <v>12603701.57</v>
      </c>
    </row>
    <row r="106" spans="1:27">
      <c r="O106" s="242" t="s">
        <v>405</v>
      </c>
      <c r="T106" s="333" t="s">
        <v>406</v>
      </c>
      <c r="W106" s="334" t="e">
        <f>+[1]รายงานรับจ่ายเงินสด!#REF!</f>
        <v>#REF!</v>
      </c>
    </row>
    <row r="107" spans="1:27">
      <c r="T107" s="335" t="s">
        <v>329</v>
      </c>
      <c r="W107" s="332" t="e">
        <f>+W105-W106</f>
        <v>#REF!</v>
      </c>
    </row>
    <row r="108" spans="1:27">
      <c r="T108" s="336" t="s">
        <v>186</v>
      </c>
      <c r="W108" s="332" t="e">
        <f>+W107-W104</f>
        <v>#REF!</v>
      </c>
    </row>
    <row r="109" spans="1:27">
      <c r="T109" s="337"/>
      <c r="U109" s="338"/>
      <c r="V109" s="338"/>
      <c r="W109" s="339"/>
      <c r="X109" s="340"/>
    </row>
    <row r="110" spans="1:27">
      <c r="T110" s="337"/>
      <c r="U110" s="338"/>
      <c r="V110" s="338"/>
      <c r="W110" s="332"/>
      <c r="X110" s="340"/>
    </row>
    <row r="111" spans="1:27">
      <c r="T111" s="338"/>
      <c r="U111" s="338"/>
      <c r="V111" s="338"/>
      <c r="W111" s="341"/>
      <c r="X111" s="340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KKD</cp:lastModifiedBy>
  <cp:lastPrinted>2012-11-30T09:07:38Z</cp:lastPrinted>
  <dcterms:created xsi:type="dcterms:W3CDTF">2007-07-06T07:24:03Z</dcterms:created>
  <dcterms:modified xsi:type="dcterms:W3CDTF">2013-01-11T03:34:01Z</dcterms:modified>
</cp:coreProperties>
</file>