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2370" windowWidth="8475" windowHeight="3555" tabRatio="597" activeTab="5"/>
  </bookViews>
  <sheets>
    <sheet name="รับ-จ่ายเงินสด " sheetId="35" r:id="rId1"/>
    <sheet name="งบทดลอง" sheetId="52" r:id="rId2"/>
    <sheet name="หมายเหตุ1" sheetId="54" r:id="rId3"/>
    <sheet name="หมายเหตุ2" sheetId="67" r:id="rId4"/>
    <sheet name="หมายเหตุ 3" sheetId="36" r:id="rId5"/>
    <sheet name="กระทบยอดธนาคาร " sheetId="40" r:id="rId6"/>
    <sheet name="จ่ายจากเงินรายรับ" sheetId="56" r:id="rId7"/>
    <sheet name="สะสม" sheetId="58" r:id="rId8"/>
    <sheet name="สะสม (2)" sheetId="64" r:id="rId9"/>
    <sheet name="เงินคงเหลือ" sheetId="59" r:id="rId10"/>
    <sheet name="โอนงบ" sheetId="60" r:id="rId11"/>
    <sheet name="หัก ณ ที่จ่าย" sheetId="65" r:id="rId12"/>
    <sheet name="คงเหลือทุกแหล่งเงิน" sheetId="61" r:id="rId13"/>
    <sheet name="ศก." sheetId="62" r:id="rId14"/>
  </sheets>
  <definedNames>
    <definedName name="_xlnm.Print_Titles" localSheetId="12">คงเหลือทุกแหล่งเงิน!$1:$1</definedName>
    <definedName name="_xlnm.Print_Titles" localSheetId="1">งบทดลอง!#REF!</definedName>
    <definedName name="_xlnm.Print_Titles" localSheetId="6">จ่ายจากเงินรายรับ!#REF!</definedName>
    <definedName name="_xlnm.Print_Titles" localSheetId="0">'รับ-จ่ายเงินสด '!$4:$5</definedName>
    <definedName name="_xlnm.Print_Titles" localSheetId="2">หมายเหตุ1!$1:$6</definedName>
    <definedName name="_xlnm.Print_Titles" localSheetId="3">หมายเหตุ2!$1:$4</definedName>
  </definedNames>
  <calcPr calcId="144525"/>
</workbook>
</file>

<file path=xl/calcChain.xml><?xml version="1.0" encoding="utf-8"?>
<calcChain xmlns="http://schemas.openxmlformats.org/spreadsheetml/2006/main">
  <c r="E45" i="54" l="1"/>
  <c r="E43" i="54"/>
  <c r="E40" i="54"/>
  <c r="E35" i="54"/>
  <c r="E32" i="54"/>
  <c r="E30" i="54"/>
  <c r="E27" i="54"/>
  <c r="E24" i="54"/>
  <c r="E21" i="54"/>
  <c r="E15" i="54"/>
  <c r="E14" i="54"/>
  <c r="E10" i="54"/>
  <c r="F9" i="67"/>
  <c r="I74" i="40" l="1"/>
  <c r="I69" i="40"/>
  <c r="I52" i="40"/>
  <c r="I34" i="40" l="1"/>
  <c r="I13" i="40"/>
  <c r="I37" i="40" l="1"/>
  <c r="E38" i="54"/>
  <c r="E37" i="54"/>
  <c r="E33" i="54"/>
  <c r="E31" i="54"/>
  <c r="E12" i="54"/>
  <c r="G12" i="54" s="1"/>
  <c r="G18" i="54"/>
  <c r="E36" i="54" l="1"/>
  <c r="E13" i="54"/>
  <c r="L16" i="40" l="1"/>
  <c r="E112" i="40"/>
  <c r="I111" i="40"/>
  <c r="I92" i="40"/>
  <c r="I86" i="40"/>
  <c r="I112" i="40" s="1"/>
  <c r="E74" i="40"/>
  <c r="I57" i="40"/>
  <c r="E37" i="40"/>
  <c r="L19" i="40"/>
  <c r="I7" i="40"/>
  <c r="L5" i="40"/>
  <c r="L9" i="40" l="1"/>
  <c r="E9" i="54"/>
  <c r="E11" i="54" l="1"/>
  <c r="G19" i="54" l="1"/>
  <c r="E20" i="54"/>
  <c r="E39" i="54"/>
  <c r="G22" i="54"/>
  <c r="F8" i="67" l="1"/>
  <c r="F7" i="67"/>
  <c r="F6" i="67"/>
  <c r="F5" i="67"/>
  <c r="E16" i="54"/>
  <c r="F11" i="67" l="1"/>
  <c r="D10" i="36" l="1"/>
  <c r="E10" i="36"/>
  <c r="C10" i="36"/>
  <c r="F9" i="36"/>
  <c r="G33" i="54"/>
  <c r="G11" i="54"/>
  <c r="E42" i="54"/>
  <c r="G15" i="54"/>
  <c r="G10" i="54"/>
  <c r="E25" i="54" l="1"/>
  <c r="G26" i="54"/>
  <c r="G41" i="54" l="1"/>
  <c r="G35" i="54"/>
  <c r="E64" i="36"/>
  <c r="D42" i="36"/>
  <c r="D39" i="36"/>
  <c r="D40" i="36"/>
  <c r="E42" i="36"/>
  <c r="F45" i="36"/>
  <c r="E39" i="36"/>
  <c r="E40" i="36"/>
  <c r="E38" i="36"/>
  <c r="E37" i="36"/>
  <c r="D37" i="36"/>
  <c r="E167" i="36" l="1"/>
  <c r="E74" i="36"/>
  <c r="E71" i="36"/>
  <c r="E69" i="36"/>
  <c r="F68" i="36"/>
  <c r="E63" i="36"/>
  <c r="E62" i="36"/>
  <c r="E59" i="36"/>
  <c r="E58" i="36"/>
  <c r="E57" i="36"/>
  <c r="E56" i="36"/>
  <c r="E29" i="54" l="1"/>
  <c r="E46" i="36"/>
  <c r="E43" i="36"/>
  <c r="D48" i="36"/>
  <c r="D47" i="36"/>
  <c r="D38" i="36"/>
  <c r="E138" i="36" l="1"/>
  <c r="E100" i="36" l="1"/>
  <c r="E76" i="36"/>
  <c r="E75" i="36"/>
  <c r="E72" i="36"/>
  <c r="E70" i="36"/>
  <c r="E23" i="54" l="1"/>
  <c r="F50" i="36"/>
  <c r="D43" i="36"/>
  <c r="E46" i="54" l="1"/>
  <c r="G47" i="54"/>
  <c r="F79" i="36"/>
  <c r="F70" i="36" l="1"/>
  <c r="G9" i="54" l="1"/>
  <c r="F41" i="36" l="1"/>
  <c r="G16" i="54" l="1"/>
  <c r="F72" i="36" l="1"/>
  <c r="D29" i="54" l="1"/>
  <c r="G29" i="54" s="1"/>
  <c r="F65" i="36" l="1"/>
  <c r="I65" i="36" s="1"/>
  <c r="F60" i="36"/>
  <c r="C52" i="36"/>
  <c r="E44" i="54" l="1"/>
  <c r="G45" i="54"/>
  <c r="G43" i="54"/>
  <c r="D42" i="54"/>
  <c r="G40" i="54"/>
  <c r="G39" i="54"/>
  <c r="G38" i="54"/>
  <c r="G37" i="54"/>
  <c r="G36" i="54"/>
  <c r="G34" i="54"/>
  <c r="G32" i="54"/>
  <c r="G31" i="54"/>
  <c r="G27" i="54"/>
  <c r="D25" i="54"/>
  <c r="G25" i="54" s="1"/>
  <c r="D23" i="54"/>
  <c r="G21" i="54"/>
  <c r="D20" i="54"/>
  <c r="G17" i="54"/>
  <c r="G14" i="54"/>
  <c r="G13" i="54"/>
  <c r="D12" i="54"/>
  <c r="E8" i="54"/>
  <c r="E7" i="54" s="1"/>
  <c r="D8" i="54"/>
  <c r="D7" i="54" l="1"/>
  <c r="G7" i="54"/>
  <c r="G23" i="54"/>
  <c r="G42" i="54"/>
  <c r="G20" i="54"/>
  <c r="D48" i="54"/>
  <c r="G8" i="54"/>
  <c r="E48" i="54"/>
  <c r="G30" i="54"/>
  <c r="G24" i="54"/>
  <c r="G48" i="54" l="1"/>
  <c r="G46" i="54"/>
  <c r="G44" i="54" s="1"/>
  <c r="F49" i="36" l="1"/>
  <c r="F51" i="36"/>
  <c r="E52" i="36" l="1"/>
  <c r="D52" i="36" l="1"/>
  <c r="F44" i="36" l="1"/>
  <c r="F46" i="36"/>
  <c r="F47" i="36"/>
  <c r="F48" i="36"/>
  <c r="F43" i="36" l="1"/>
  <c r="A35" i="36" l="1"/>
  <c r="F39" i="36" l="1"/>
  <c r="F42" i="36"/>
  <c r="F40" i="36"/>
  <c r="F38" i="36" l="1"/>
  <c r="F37" i="36"/>
  <c r="F52" i="36" l="1"/>
  <c r="F8" i="36" l="1"/>
  <c r="F7" i="36"/>
  <c r="F6" i="36"/>
  <c r="F5" i="36"/>
  <c r="F4" i="36"/>
  <c r="F10" i="36" l="1"/>
</calcChain>
</file>

<file path=xl/sharedStrings.xml><?xml version="1.0" encoding="utf-8"?>
<sst xmlns="http://schemas.openxmlformats.org/spreadsheetml/2006/main" count="2039" uniqueCount="752">
  <si>
    <t>รหัสบัญชี</t>
  </si>
  <si>
    <t>-</t>
  </si>
  <si>
    <t>งบกลาง</t>
  </si>
  <si>
    <t>ค่าตอบแทน</t>
  </si>
  <si>
    <t>ค่าใช้สอย</t>
  </si>
  <si>
    <t>ค่าวัสดุ</t>
  </si>
  <si>
    <t>ค่าสาธารณูปโภค</t>
  </si>
  <si>
    <t>เงินอุดหนุน</t>
  </si>
  <si>
    <t>ค่าครุภัณฑ์</t>
  </si>
  <si>
    <t>เงินสะสม</t>
  </si>
  <si>
    <t>องค์การบริหารส่วนตำบลเขาพระทอง  อ. ชะอวด จ.  นครศรีธรรมราช</t>
  </si>
  <si>
    <t>งบกระทบยอดเงินฝากธนาคาร</t>
  </si>
  <si>
    <t>บาท</t>
  </si>
  <si>
    <t>วันที่ลงบัญชี</t>
  </si>
  <si>
    <t>วันที่ฝากธนาคาร</t>
  </si>
  <si>
    <t>จำนวนเงิน</t>
  </si>
  <si>
    <r>
      <t>หัก</t>
    </r>
    <r>
      <rPr>
        <b/>
        <sz val="14"/>
        <rFont val="Cordia New"/>
        <family val="2"/>
        <charset val="222"/>
      </rPr>
      <t xml:space="preserve">   เช็คจ่ายที่ผู้รับยังไม่นำมาขึ้นเงินกับธนาคาร</t>
    </r>
  </si>
  <si>
    <t xml:space="preserve">เช็คเลขที่ </t>
  </si>
  <si>
    <t>รายละเอียด</t>
  </si>
  <si>
    <t>ผู้จัดทำ</t>
  </si>
  <si>
    <t>ผู้ตรวจสอบ</t>
  </si>
  <si>
    <t>บัญชีรายการ</t>
  </si>
  <si>
    <t>รับ</t>
  </si>
  <si>
    <t>จ่าย</t>
  </si>
  <si>
    <t>คงเหลือ</t>
  </si>
  <si>
    <t>เงินภาษีหัก ณ ที่จ่าย</t>
  </si>
  <si>
    <t>ประกันสัญญา</t>
  </si>
  <si>
    <t>ค่าใช้จ่าย 5%</t>
  </si>
  <si>
    <t>โครงการเศรษฐกิจชุมชน</t>
  </si>
  <si>
    <t>รวม</t>
  </si>
  <si>
    <t>ยอดยกมา</t>
  </si>
  <si>
    <t>ค่าที่ดินและสิ่งก่อสร้าง</t>
  </si>
  <si>
    <t>ยอดยกไป</t>
  </si>
  <si>
    <t>รวมรายจ่าย</t>
  </si>
  <si>
    <t>รายจ่ายอื่น</t>
  </si>
  <si>
    <t>รายจ่าย</t>
  </si>
  <si>
    <t>ประมาณการ</t>
  </si>
  <si>
    <t>รายการ</t>
  </si>
  <si>
    <t>จนถึงปัจจุบัน</t>
  </si>
  <si>
    <t>รวมรายรับ</t>
  </si>
  <si>
    <t>เงินอุดหนุนเฉพาะกิจ</t>
  </si>
  <si>
    <t>หมวดเงินอุดหนุนทั่วไป</t>
  </si>
  <si>
    <t>หมวดภาษีจัดสรร</t>
  </si>
  <si>
    <t>หมวดรายได้เบ็ดเตล็ด</t>
  </si>
  <si>
    <t>หมวดรายได้จากสาธารณูปโภคและการพาณิชย์</t>
  </si>
  <si>
    <t>หมวดรายได้จากทรัพย์สิน</t>
  </si>
  <si>
    <t>หมวดค่าธรรมเนียม ค่าปรับและใบอนุญาต</t>
  </si>
  <si>
    <t>หมวดภาษีอากร</t>
  </si>
  <si>
    <t>เงินเดือน (ฝ่ายการเมือง)</t>
  </si>
  <si>
    <t>เงินเดือน (ฝ่ายประจำ)</t>
  </si>
  <si>
    <r>
      <t>บวก</t>
    </r>
    <r>
      <rPr>
        <b/>
        <sz val="14"/>
        <rFont val="Cordia New"/>
        <family val="2"/>
        <charset val="222"/>
      </rPr>
      <t xml:space="preserve">  เงินโอนระหว่างบัญชี </t>
    </r>
  </si>
  <si>
    <t>ส่วนลด 6%</t>
  </si>
  <si>
    <t>(นางอรพินธุ์  คงดี)</t>
  </si>
  <si>
    <t>วันที่..................................</t>
  </si>
  <si>
    <t>วันที่...................................</t>
  </si>
  <si>
    <t>รวมเดือนนี้</t>
  </si>
  <si>
    <t xml:space="preserve">รายละเอียด ประกอบงบทดลองและรายงานรับ -  จ่ายเงินสด </t>
  </si>
  <si>
    <t>หมายเหตุ 1</t>
  </si>
  <si>
    <t>รายรับจริง</t>
  </si>
  <si>
    <t xml:space="preserve"> +</t>
  </si>
  <si>
    <t>สูง</t>
  </si>
  <si>
    <t xml:space="preserve"> -</t>
  </si>
  <si>
    <t>ต่ำ</t>
  </si>
  <si>
    <t>1.  รายได้จัดเก็บเอง</t>
  </si>
  <si>
    <t>ภาษีโรงเรือนและที่ดิน</t>
  </si>
  <si>
    <t>ภาษีบำรุงท้องที่</t>
  </si>
  <si>
    <t>ภาษีป้าย</t>
  </si>
  <si>
    <t>ค่าธรรมเนียมจดทะเบียนพาณิชย์</t>
  </si>
  <si>
    <t>ค่าปรับผู้กระทำผิดกฎหมายจราจรทางบก</t>
  </si>
  <si>
    <t>ค่าปรับการผิดสัญญา</t>
  </si>
  <si>
    <t>ดอกเบี้ยเงินฝากธนาคาร</t>
  </si>
  <si>
    <t>รายได้จากสาธารณูปโภคและการพาณิชย์</t>
  </si>
  <si>
    <t>ค่าขายแแบบแปลน</t>
  </si>
  <si>
    <t>รายได้เบ็ดเตล็ดอื่น ๆ</t>
  </si>
  <si>
    <t>2.  รายได้ที่รัฐบาลเก็บแล้วจัดสรรให้</t>
  </si>
  <si>
    <t>ภาษีมูลค่าเพิ่มตาม พ.ร.บ.กำหนดแผนฯ</t>
  </si>
  <si>
    <t>ภาษีมูลค่าเพิ่ม 1 ใน 9</t>
  </si>
  <si>
    <t>ธุรกิจเฉพาะ</t>
  </si>
  <si>
    <t>ภาษีสุรา</t>
  </si>
  <si>
    <t xml:space="preserve"> </t>
  </si>
  <si>
    <t>ภาษีสรรพสามิต</t>
  </si>
  <si>
    <t>ค่าภาคหลวงแร่</t>
  </si>
  <si>
    <t>ค่าภาคหลวงปิโตรเลียม</t>
  </si>
  <si>
    <t>3.  หมวดเงินอุดหนุน</t>
  </si>
  <si>
    <t>4.  หมวดเงินอุดหนุนระบุวัตถุประสงค์</t>
  </si>
  <si>
    <t>คนพิการและทุพพลภาพ</t>
  </si>
  <si>
    <t>ค่าตอบแทน ผดด.</t>
  </si>
  <si>
    <t>รวมรายได้ (1) + (2) + (3)</t>
  </si>
  <si>
    <t>องค์การบริหารส่วนตำบลเขาพระทอง อำเภอชะอวด จังหวัดนครศรีธรรมราช</t>
  </si>
  <si>
    <t>เงินที่เก็บตามกฎหมายว่าด้วยอุทยานแห่งชาติ</t>
  </si>
  <si>
    <t>เงินเดือนครู ศพด.</t>
  </si>
  <si>
    <t>ประกันสังคม</t>
  </si>
  <si>
    <t xml:space="preserve">ยอดคงเหลือตามรายงานธนาคาร ณ วันที่ </t>
  </si>
  <si>
    <t xml:space="preserve">ยอดคงเหลือตามบัญชี ณ วันที่ </t>
  </si>
  <si>
    <t>รายรับ</t>
  </si>
  <si>
    <t>(นางกัญญภัทร  พ่วงทอง)</t>
  </si>
  <si>
    <t>ลูกหนี้ภาษีบำรุงท้องที่</t>
  </si>
  <si>
    <t>ภาษียาสูบ</t>
  </si>
  <si>
    <t>ผู้อำนวยการกองคลัง</t>
  </si>
  <si>
    <t>เงินสมทบประกันสังคม</t>
  </si>
  <si>
    <t>ค่าวัสดุการศึกษา</t>
  </si>
  <si>
    <t>รายจ่ายค้างจ่าย</t>
  </si>
  <si>
    <t>ค่าธรรมเนียนใช้น้ำบาดาล</t>
  </si>
  <si>
    <t>วัน/เดือน/ปี</t>
  </si>
  <si>
    <t>แผนงานบริหารงานทั่วไป</t>
  </si>
  <si>
    <t>แผนงานการรักษาความสงบภายใน</t>
  </si>
  <si>
    <t>แผนงานการศึกษา</t>
  </si>
  <si>
    <t>แผนงานเคหะและชุมชน</t>
  </si>
  <si>
    <t>แผนงานการศาสนาวัฒนธรรมและนันทนาการ</t>
  </si>
  <si>
    <t>แผนงานการพาณิชย์</t>
  </si>
  <si>
    <t>แผนงานงบกลาง</t>
  </si>
  <si>
    <t>งานบริหารทั่วไป</t>
  </si>
  <si>
    <t>งานบริหารงานคลัง</t>
  </si>
  <si>
    <t>งานบริหารทั่วไปเกี่ยวกับการรักษาความสงบภายใน</t>
  </si>
  <si>
    <t>งานป้องกันภัยฝ่ายพลเรือนและระงับอัคคีภัย</t>
  </si>
  <si>
    <t>งานบริหารทั่วไปเกี่ยวกับการศึกษา</t>
  </si>
  <si>
    <t>งานระดับก่อนวัยเรียนและประถมศึกษา</t>
  </si>
  <si>
    <t>งานบริหารทั่วไปเกี่ยวกับเคหะและชุมชน</t>
  </si>
  <si>
    <t>งานไฟฟ้าถนน</t>
  </si>
  <si>
    <t>งานกีฬาและนันทนาการ</t>
  </si>
  <si>
    <t>งานกิจการประปา</t>
  </si>
  <si>
    <t>เงินสมทบกองทุนประกันสังคม</t>
  </si>
  <si>
    <t>0.00</t>
  </si>
  <si>
    <t>เบี้ยยังชีพผู้สูงอายุ</t>
  </si>
  <si>
    <t>เบี้ยยังชีพคนพิการ</t>
  </si>
  <si>
    <t>เบี้ยยังชีพผู้ป่วยเอดส์</t>
  </si>
  <si>
    <t>เงินเดือนนายก/รองนายก</t>
  </si>
  <si>
    <t>เงินค่าตอบแทนประจำตำแหน่งนายก/รองนายก</t>
  </si>
  <si>
    <t>เงินค่าตอบแทนพิเศษนายก/รองนายก</t>
  </si>
  <si>
    <t>เงินค่าตอบแทนเลขานุการ/ที่ปรึกษานายกเทศมนตรี นายกองค์การบริหารส่วนตำบล</t>
  </si>
  <si>
    <t>เงินค่าตอบแทนสมาชิกสภาองค์กรปกครองส่วนท้องถิ่น</t>
  </si>
  <si>
    <t>เงินเดือนพนักงาน</t>
  </si>
  <si>
    <t>เงินประจำตำแหน่ง</t>
  </si>
  <si>
    <t>ค่าจ้างลูกจ้างประจำ</t>
  </si>
  <si>
    <t>ค่าตอบแทนพนักงานจ้าง</t>
  </si>
  <si>
    <t>เงินเพิ่มต่าง ๆของพนักงานจ้าง</t>
  </si>
  <si>
    <t>ค่าตอบแทนผู้ปฏิบัติราชการอันเป็นประโยชน์แก่องค์กรปกครองส่วนท้องถิ่น</t>
  </si>
  <si>
    <t>ค่าเช่าบ้าน</t>
  </si>
  <si>
    <t>เงินช่วยเหลือการศึกษาบุตร</t>
  </si>
  <si>
    <t>รายจ่ายเพื่อให้ได้มาซึ่งบริการ</t>
  </si>
  <si>
    <t>รายจ่ายเกี่ยวเนื่องกับการปฏิบัติราชการที่ไม่เข้าลักษณะรายจ่ายหมวดอื่นๆ</t>
  </si>
  <si>
    <t>ค่าบำรุงรักษาและซ่อมแซม</t>
  </si>
  <si>
    <t>วัสดุสำนักงาน</t>
  </si>
  <si>
    <t>ค่าไฟฟ้า</t>
  </si>
  <si>
    <t>ค่าบริการโทรศัพท์</t>
  </si>
  <si>
    <t>ค่าบริการไปรษณีย์</t>
  </si>
  <si>
    <t>ครุภัณฑ์สำนักงาน</t>
  </si>
  <si>
    <t>ค่าก่อสร้างสิ่งสาธารณูปโภค</t>
  </si>
  <si>
    <t>แผนงานสาธารณสุข</t>
  </si>
  <si>
    <t>แผนงานสังคมสงเคราะห์</t>
  </si>
  <si>
    <t>แผนงานสร้างความเข้มแข็งของชุมชน</t>
  </si>
  <si>
    <t>แผนงานการเกษตร</t>
  </si>
  <si>
    <t>งานสวัสดิการสังคมและสังคมสงเคราะห์</t>
  </si>
  <si>
    <t>งานส่งเสริมและสนับสนุนความเข้มแข็งชุมชน</t>
  </si>
  <si>
    <t>งานศาสนาวัฒนธรรมท้องถิ่น</t>
  </si>
  <si>
    <t>งานอนุรักษ์แหล่งน้ำและป่าไม้</t>
  </si>
  <si>
    <t>สำรองจ่าย</t>
  </si>
  <si>
    <t>รายจ่ายตามข้อผูกพัน</t>
  </si>
  <si>
    <t>ค่าตอบแทนการปฏิบัติงานนอกเวลาราชการ</t>
  </si>
  <si>
    <t>รายจ่ายเกี่ยวกับการรับรองและพิธีการ</t>
  </si>
  <si>
    <t>วัสดุไฟฟ้าและวิทยุ</t>
  </si>
  <si>
    <t>ค่าอาหารเสริม (นม)</t>
  </si>
  <si>
    <t>วัสดุก่อสร้าง</t>
  </si>
  <si>
    <t>วัสดุยานพาหนะและขนส่ง</t>
  </si>
  <si>
    <t>วัสดุวิทยาศาสตร์หรือการแพทย์</t>
  </si>
  <si>
    <t>วัสดุการเกษตร</t>
  </si>
  <si>
    <t>วัสดุโฆษณาและเผยแพร่</t>
  </si>
  <si>
    <t>วัสดุคอมพิวเตอร์</t>
  </si>
  <si>
    <t>วัสดุอื่น</t>
  </si>
  <si>
    <t>ค่าบริการสื่อสารและโทรคมนาคม</t>
  </si>
  <si>
    <t>ค่าบำรุงรักษาและปรับปรุงครุภัณฑ์</t>
  </si>
  <si>
    <t>ค่าบำรุงรักษาและปรับปรุงที่ดินและสิ่งก่อสร้าง</t>
  </si>
  <si>
    <t>เงินอุดหนุนส่วนราชการ</t>
  </si>
  <si>
    <t>ภาษีและค่าธรรมเนียมรถยนต์และล้อเลื่อน</t>
  </si>
  <si>
    <r>
      <t xml:space="preserve">ธนาคาร </t>
    </r>
    <r>
      <rPr>
        <b/>
        <u/>
        <sz val="14"/>
        <rFont val="Cordia New"/>
        <family val="2"/>
      </rPr>
      <t>ธ.ก.ส. สาขาชะอวด</t>
    </r>
  </si>
  <si>
    <r>
      <t xml:space="preserve">เลขที่บัญชี </t>
    </r>
    <r>
      <rPr>
        <b/>
        <u/>
        <sz val="14"/>
        <rFont val="Cordia New"/>
        <family val="2"/>
      </rPr>
      <t xml:space="preserve"> 515-2-95622-3</t>
    </r>
  </si>
  <si>
    <t>ค่าใบอนุญาตเกี่ยวกับการควบคุมอาคาร</t>
  </si>
  <si>
    <t>วัสดุงานบ้านงานครัว</t>
  </si>
  <si>
    <t>องค์การบริหารส่วนตำบลเขาพระทอง</t>
  </si>
  <si>
    <t>ประมาณการ
(บาท)</t>
  </si>
  <si>
    <t>เงินอุดหนุนระบุวัตถุประสงค์/เฉพาะกิจ (บาท)</t>
  </si>
  <si>
    <t>รวม
(บาท)</t>
  </si>
  <si>
    <t>เกิดขึ้นจริง
(บาท)</t>
  </si>
  <si>
    <t/>
  </si>
  <si>
    <t>เดือนนี้ที่เกิดขึ้นจริง</t>
  </si>
  <si>
    <t>หมวดค่าธรรมเนียม ค่าปรับ และใบอนุญาต</t>
  </si>
  <si>
    <t xml:space="preserve">          </t>
  </si>
  <si>
    <t>ลูกหนี้รายได้อื่นๆ</t>
  </si>
  <si>
    <t>เงินรับฝากภาษีหัก ณ ที่จ่าย</t>
  </si>
  <si>
    <t>เงินรับฝากค่าใช้จ่ายในการจัดเก็บภาษีบำรุงท้องที่ 5%</t>
  </si>
  <si>
    <t>เงินรับฝากส่วนลดในการจัดเก็บภาษีบำรุงท้องที่ 6%</t>
  </si>
  <si>
    <t>เงินรับฝากประกันสัญญา</t>
  </si>
  <si>
    <t>เงินรับฝากประกันสังคม</t>
  </si>
  <si>
    <t>รายรับสูงกว่า (ต่ำกว่า) รายจ่าย</t>
  </si>
  <si>
    <t>รายจ่ายตามแผนงาน</t>
  </si>
  <si>
    <t xml:space="preserve"> - งบกลาง   เงินงบประมาณ</t>
  </si>
  <si>
    <t xml:space="preserve">                     เงินอุดหนุนเฉพาะกิจ - เบี้ยยังชีพผู้สูงอายุ</t>
  </si>
  <si>
    <t xml:space="preserve">                     เงินอุดหนุนเฉพาะกิจ - เบี้ยยังชีพคนพิการ</t>
  </si>
  <si>
    <t xml:space="preserve"> - เงินเดือนฝ่ายประจำ เงินงบประมาณ</t>
  </si>
  <si>
    <t xml:space="preserve">                     เงินอุดหนุนเฉพาะกิจ - เงินเดือนครู ผดด</t>
  </si>
  <si>
    <t>รายได้จากรัฐบาลค้างรับ</t>
  </si>
  <si>
    <t>เงินรับฝากเงินรอคืนจังหวัด</t>
  </si>
  <si>
    <t>เงินทุนสำรองเงินสะสม</t>
  </si>
  <si>
    <t>รายได้เบ็ดเตล็ดอื่นๆ</t>
  </si>
  <si>
    <t>ค่าธรรมเนียมจดทะเบียนสิทธิและนิติกรรมตามประมวลกฎหมายที่ดิน</t>
  </si>
  <si>
    <t xml:space="preserve">                     เงินอุดหนุนเฉพาะกิจ -เงินสมทบประกันสังคม</t>
  </si>
  <si>
    <t xml:space="preserve"> - ค่าวัสดุ     เงินงบประมาณ</t>
  </si>
  <si>
    <t xml:space="preserve">                     เงินอุดหนุนเฉพาะกิจ - ค่าวัสดุการศึกษา</t>
  </si>
  <si>
    <t>ครุภัณฑ์ยานพาหนะและขนส่ง</t>
  </si>
  <si>
    <t>ครุภัณฑ์การเกษตร</t>
  </si>
  <si>
    <t>ครุภัณฑ์โฆษณาและเผยแพร่</t>
  </si>
  <si>
    <t>ทุนการศึกษา ศพด.</t>
  </si>
  <si>
    <t>เงินเพิ่มพนักงาน</t>
  </si>
  <si>
    <t xml:space="preserve">                     เงินอุดหนุนเฉพาะกิจ - เงินเพิ่มพนักงานจ้าง ผดด</t>
  </si>
  <si>
    <t xml:space="preserve">                     เงินอุดหนุนเฉพาะกิจ - เงินค่าตอบแทนพนักงานจ้าง  ผดด.</t>
  </si>
  <si>
    <t xml:space="preserve">                     เงินอุดหนุนเฉพาะกิจ - ทุนการศึกษา พนักงาน ผดด.</t>
  </si>
  <si>
    <t>00110</t>
  </si>
  <si>
    <t>00120</t>
  </si>
  <si>
    <t>00210</t>
  </si>
  <si>
    <t>00240</t>
  </si>
  <si>
    <t>00260</t>
  </si>
  <si>
    <t>00330</t>
  </si>
  <si>
    <t>00410</t>
  </si>
  <si>
    <t>แผนงาน / งาน</t>
  </si>
  <si>
    <t>หมวด / ประเภทรายจ่าย</t>
  </si>
  <si>
    <t>00111</t>
  </si>
  <si>
    <t>00113</t>
  </si>
  <si>
    <t>00121</t>
  </si>
  <si>
    <t>00123</t>
  </si>
  <si>
    <t>00211</t>
  </si>
  <si>
    <t>00212</t>
  </si>
  <si>
    <t>00241</t>
  </si>
  <si>
    <t>00242</t>
  </si>
  <si>
    <t>00263</t>
  </si>
  <si>
    <t>00332</t>
  </si>
  <si>
    <t>00411</t>
  </si>
  <si>
    <t>รวมตั้งแต่ต้นปี</t>
  </si>
  <si>
    <t>รวมทั้งสิ้นเดือนนี้</t>
  </si>
  <si>
    <t>รวมทั้งสิ้นตั้งแต่ต้นปี</t>
  </si>
  <si>
    <t>00220</t>
  </si>
  <si>
    <t>00230</t>
  </si>
  <si>
    <t>00250</t>
  </si>
  <si>
    <t>00320</t>
  </si>
  <si>
    <t>00232</t>
  </si>
  <si>
    <t>00252</t>
  </si>
  <si>
    <t>00262</t>
  </si>
  <si>
    <t>00322</t>
  </si>
  <si>
    <t>เงินรับฝากค่าใช้จ่ายอื่น</t>
  </si>
  <si>
    <t>รายงานรับ-จ่ายเงิน</t>
  </si>
  <si>
    <t>2,052,720.00</t>
  </si>
  <si>
    <t>35,000.00</t>
  </si>
  <si>
    <t>โครงการยาเสพติด</t>
  </si>
  <si>
    <t xml:space="preserve">ยืม </t>
  </si>
  <si>
    <t>กระดาษทำการกระทบยอดงบประมาณคงเหลือ</t>
  </si>
  <si>
    <t>เดบิต</t>
  </si>
  <si>
    <t>เครดิต</t>
  </si>
  <si>
    <t>เงินฝาก-ออมทรัพย์/เผื่อเรียก(289-2-43628-6)</t>
  </si>
  <si>
    <t>เงินฝาก-ออมทรัพย์/เผื่อเรียก(515-2-95622-3)</t>
  </si>
  <si>
    <t>เงินฝาก-ออมทรัพย์/เผื่อเรียก(822-0-24649-9)</t>
  </si>
  <si>
    <t>เงินฝาก-ประจำ(300007990348)</t>
  </si>
  <si>
    <t>เงินฝาก-ประจำ(310000796289)</t>
  </si>
  <si>
    <t>เงินฝาก-ประจำ(822-2-04588-1)</t>
  </si>
  <si>
    <t>ก่อสร้างอาคารศพด.บ้านทุ่งโชน</t>
  </si>
  <si>
    <t>ก่อสร้างอาคารศพด.บ้านเขาพระทอง</t>
  </si>
  <si>
    <t xml:space="preserve"> - ค่าที่ดินและสิ่งก่อสร้าง เงินงบประมาณ</t>
  </si>
  <si>
    <t xml:space="preserve">                     เงินอุดหนุนเฉพาะกิจ - ค่าก่อสร้างอาคาร ศพด.1 (บ้านเขาพระทอง)</t>
  </si>
  <si>
    <t xml:space="preserve">                     เงินอุดหนุนเฉพาะกิจ - ค่าก่อสร้างอาคาร ศพด.2(บ้านทุ่งโชน)</t>
  </si>
  <si>
    <t xml:space="preserve"> -ค่าใช้สอยเงินงบประมาณ</t>
  </si>
  <si>
    <t xml:space="preserve">                     เงินอุดหนุนเฉพาะกิจ - โครงการยาเสพติด</t>
  </si>
  <si>
    <t>เงินรับฝากเงินทุนโครงการเศรษฐกิจชุมชน</t>
  </si>
  <si>
    <t>เงินงบประมาณ</t>
  </si>
  <si>
    <t>รายงานยอดเงินคงเหลือทุกแหล่งเงิน</t>
  </si>
  <si>
    <t>รวมหมวด</t>
  </si>
  <si>
    <t>รวมเงินงบประมาณคงเหลือ</t>
  </si>
  <si>
    <t>รวมยอดคงเหลือแต่ละงาน</t>
  </si>
  <si>
    <t>ก่อสร้างลานกีฬา หมู่ที่ 1</t>
  </si>
  <si>
    <t>ก่อสร้างระบบประปา หมู่ที่ 7</t>
  </si>
  <si>
    <t xml:space="preserve">                     เงินอุดหนุนเฉพาะกิจ - ค่าก่อสร้างลานกีฬา หมู่ที่ 1</t>
  </si>
  <si>
    <t xml:space="preserve">                     เงินอุดหนุนเฉพาะกิจ - ค่าก่อสร้างระบบประปา หมู่ที่ 7</t>
  </si>
  <si>
    <t>ก่อสร้างระบบประปา หมู่ที่ 5</t>
  </si>
  <si>
    <t xml:space="preserve">                     เงินอุดหนุนเฉพาะกิจ - ค่าก่อสร้างระบบประปา หมู่ที่ 5</t>
  </si>
  <si>
    <t>กระดาษทำการกระทบยอดรายจ่ายตามงบประมาณ (จ่ายจากเงินรายรับ)</t>
  </si>
  <si>
    <t>วัสดุเชื้อเพลิงและหล่อลื่น</t>
  </si>
  <si>
    <t xml:space="preserve"> -งบกลาง</t>
  </si>
  <si>
    <t xml:space="preserve"> -เงินเดือนฝ่ายการเมือง</t>
  </si>
  <si>
    <t xml:space="preserve"> -เงินเดือนฝ่ายประจำ</t>
  </si>
  <si>
    <t xml:space="preserve"> -ค่าตอบแทน</t>
  </si>
  <si>
    <t xml:space="preserve"> -ค่าใช้สอย</t>
  </si>
  <si>
    <t xml:space="preserve"> -ค่าวัสดุ</t>
  </si>
  <si>
    <t xml:space="preserve"> -ค่าครุภัณฑ์</t>
  </si>
  <si>
    <t xml:space="preserve"> -ค่าที่ดินและสิ่งก่อสร้าง</t>
  </si>
  <si>
    <t xml:space="preserve"> -รายจ่ายอื่น</t>
  </si>
  <si>
    <t xml:space="preserve"> -เงินอุดหนุน</t>
  </si>
  <si>
    <t xml:space="preserve"> -ค่าสาธารณูปโภค</t>
  </si>
  <si>
    <t>รายจ่ายตามแผนงาน ณ วันที่ 31 สิงหาคม 2559</t>
  </si>
  <si>
    <t xml:space="preserve"> -งบกลาง เงินอุดหนุนเฉพาะกิจ</t>
  </si>
  <si>
    <t xml:space="preserve"> -เงินเดือนฝ่ายประจำ เงินอุดหนุนเฉพาะกิจ</t>
  </si>
  <si>
    <t xml:space="preserve"> -ค่าใช้สอย เงินอุดหนุนเฉพาะกิจ</t>
  </si>
  <si>
    <t xml:space="preserve"> -ค่าวัสดุ เงินอุดหนุนเฉพาะกิจ</t>
  </si>
  <si>
    <t xml:space="preserve"> -ค่าที่ดินและสิ่งก่อสร้าง เงินอุดหนุนเฉพาะกิจ</t>
  </si>
  <si>
    <t>รายจ่ายตามงบประมาณ   ณ วันที่ 31 สิงหาคม 2559</t>
  </si>
  <si>
    <t xml:space="preserve"> -ค่าตอบแทน เงินงบประมาณ</t>
  </si>
  <si>
    <t xml:space="preserve">                     เงินอุดหนุนเฉพาะกิจ - เงินช่วยเหลือศึกษาบุตร</t>
  </si>
  <si>
    <t>เงินช่วยเหลือศึกษาบุตร</t>
  </si>
  <si>
    <t>คงเหลือรอคืนจังหวัด</t>
  </si>
  <si>
    <t>130,000.00</t>
  </si>
  <si>
    <t>2,651,500.00</t>
  </si>
  <si>
    <t>แผนงาน</t>
  </si>
  <si>
    <t>งาน</t>
  </si>
  <si>
    <t>หมวด</t>
  </si>
  <si>
    <t>ประเภทรายจ่าย</t>
  </si>
  <si>
    <t>โครงการ</t>
  </si>
  <si>
    <t>ค่าตอบแทนผู้ปฏิบัติราชการอันเป็นประโยชน์ฯ</t>
  </si>
  <si>
    <t>งานบริหารงานทั่วไปเกี่ยวกับเคหะและชุมชน</t>
  </si>
  <si>
    <t xml:space="preserve">หมายเหตุ 2 ประกอบงบทดลอง </t>
  </si>
  <si>
    <t>หมายเหตุ 3  บัญชีเงินรับฝาก</t>
  </si>
  <si>
    <t>…………………</t>
  </si>
  <si>
    <r>
      <t>บวก :</t>
    </r>
    <r>
      <rPr>
        <b/>
        <sz val="14"/>
        <rFont val="Cordia New"/>
        <family val="2"/>
      </rPr>
      <t xml:space="preserve">   หรือ (หัก) รายการกระทบยอดอื่น ๆ</t>
    </r>
  </si>
  <si>
    <t>เลขที่เอกสาร</t>
  </si>
  <si>
    <t>งานบริการสาธารณสุขและงานสาธารณสุขอื่น</t>
  </si>
  <si>
    <t>00223</t>
  </si>
  <si>
    <t>เงินเพิ่มต่าง ๆ ของพนักงาน</t>
  </si>
  <si>
    <t>วัสดุกีฬา</t>
  </si>
  <si>
    <t>ครุภัณฑ์ไฟฟ้าและวิทยุ</t>
  </si>
  <si>
    <t>ครุภัณฑ์คอมพิวเตอร์</t>
  </si>
  <si>
    <t>ครุภัณฑ์อื่น</t>
  </si>
  <si>
    <t>ค่าก่อสร้างสิ่งสาธารณูปการ</t>
  </si>
  <si>
    <t>เงินอุดหนุนองค์กรปกครองส่วนท้องถิ่น</t>
  </si>
  <si>
    <t>เงินอุดหนุนกิจการที่เป็นสาธารณประโยชน์</t>
  </si>
  <si>
    <t>เงินสมทบกองทุนบำเหน็จบำนาญข้าราชการส่วนท้องถิ่น (กบท.)</t>
  </si>
  <si>
    <t>เงินรับฝากอื่น ๆ</t>
  </si>
  <si>
    <t>รายรับ (หมายเหตุ 1)</t>
  </si>
  <si>
    <t xml:space="preserve"> 41100000  </t>
  </si>
  <si>
    <t xml:space="preserve"> 41200000  </t>
  </si>
  <si>
    <t xml:space="preserve"> 41300000  </t>
  </si>
  <si>
    <t xml:space="preserve"> 41400000  </t>
  </si>
  <si>
    <t xml:space="preserve"> 41500000  </t>
  </si>
  <si>
    <t xml:space="preserve"> 42100000  </t>
  </si>
  <si>
    <t xml:space="preserve"> 43100000  </t>
  </si>
  <si>
    <t xml:space="preserve"> 11043002  </t>
  </si>
  <si>
    <t xml:space="preserve"> 11044000  </t>
  </si>
  <si>
    <t xml:space="preserve"> 21040001  </t>
  </si>
  <si>
    <t xml:space="preserve"> 21040004  </t>
  </si>
  <si>
    <t xml:space="preserve"> 21040005  </t>
  </si>
  <si>
    <t xml:space="preserve"> 21040008  </t>
  </si>
  <si>
    <t xml:space="preserve"> 21040013  </t>
  </si>
  <si>
    <t xml:space="preserve"> 21040015  </t>
  </si>
  <si>
    <t xml:space="preserve"> 21040099  </t>
  </si>
  <si>
    <t xml:space="preserve"> 31000000  </t>
  </si>
  <si>
    <t xml:space="preserve"> 51100000  </t>
  </si>
  <si>
    <t xml:space="preserve"> 52100000  </t>
  </si>
  <si>
    <t xml:space="preserve"> 52200000  </t>
  </si>
  <si>
    <t xml:space="preserve"> 53100000  </t>
  </si>
  <si>
    <t xml:space="preserve"> 53200000  </t>
  </si>
  <si>
    <t xml:space="preserve"> 53300000  </t>
  </si>
  <si>
    <t xml:space="preserve"> 53400000  </t>
  </si>
  <si>
    <t xml:space="preserve"> 54100000  </t>
  </si>
  <si>
    <t xml:space="preserve"> 54200000  </t>
  </si>
  <si>
    <t xml:space="preserve"> 55100000  </t>
  </si>
  <si>
    <t xml:space="preserve"> 56100000  </t>
  </si>
  <si>
    <t xml:space="preserve"> 21010000  </t>
  </si>
  <si>
    <t xml:space="preserve">11012001  </t>
  </si>
  <si>
    <t xml:space="preserve">11012002  </t>
  </si>
  <si>
    <t xml:space="preserve">11043002  </t>
  </si>
  <si>
    <t xml:space="preserve">11044000  </t>
  </si>
  <si>
    <t xml:space="preserve">21010000  </t>
  </si>
  <si>
    <t xml:space="preserve">21040001  </t>
  </si>
  <si>
    <t xml:space="preserve">21040004  </t>
  </si>
  <si>
    <t xml:space="preserve">21040005  </t>
  </si>
  <si>
    <t xml:space="preserve">21040008  </t>
  </si>
  <si>
    <t xml:space="preserve">21040016  </t>
  </si>
  <si>
    <t xml:space="preserve">21040099  </t>
  </si>
  <si>
    <t xml:space="preserve">31000000  </t>
  </si>
  <si>
    <t xml:space="preserve">32000000  </t>
  </si>
  <si>
    <t xml:space="preserve">41100002  </t>
  </si>
  <si>
    <t>ค่าธรรมเนียมเกี่ยวกับทะเบียนพาณิชย์</t>
  </si>
  <si>
    <t xml:space="preserve">41210029  </t>
  </si>
  <si>
    <t xml:space="preserve">41220010  </t>
  </si>
  <si>
    <t xml:space="preserve">41400006  </t>
  </si>
  <si>
    <t xml:space="preserve">41599999  </t>
  </si>
  <si>
    <t xml:space="preserve">51100000  </t>
  </si>
  <si>
    <t xml:space="preserve">52100000  </t>
  </si>
  <si>
    <t xml:space="preserve">52200000  </t>
  </si>
  <si>
    <t xml:space="preserve">53100000  </t>
  </si>
  <si>
    <t xml:space="preserve">53200000  </t>
  </si>
  <si>
    <t xml:space="preserve">53400000  </t>
  </si>
  <si>
    <t>110000</t>
  </si>
  <si>
    <t>5110300</t>
  </si>
  <si>
    <t>5110700</t>
  </si>
  <si>
    <t>5110800</t>
  </si>
  <si>
    <t>5110900</t>
  </si>
  <si>
    <t>5111000</t>
  </si>
  <si>
    <t>5111100</t>
  </si>
  <si>
    <t>5120100</t>
  </si>
  <si>
    <t>210000</t>
  </si>
  <si>
    <t>5210100</t>
  </si>
  <si>
    <t>5210200</t>
  </si>
  <si>
    <t>5210300</t>
  </si>
  <si>
    <t>5210400</t>
  </si>
  <si>
    <t>5210600</t>
  </si>
  <si>
    <t>220000</t>
  </si>
  <si>
    <t>5220100</t>
  </si>
  <si>
    <t>5220300</t>
  </si>
  <si>
    <t>5220500</t>
  </si>
  <si>
    <t>5220700</t>
  </si>
  <si>
    <t>5220800</t>
  </si>
  <si>
    <t>310000</t>
  </si>
  <si>
    <t>5310100</t>
  </si>
  <si>
    <t>5310300</t>
  </si>
  <si>
    <t>5310400</t>
  </si>
  <si>
    <t>5310500</t>
  </si>
  <si>
    <t>320000</t>
  </si>
  <si>
    <t>5320100</t>
  </si>
  <si>
    <t>5320200</t>
  </si>
  <si>
    <t>5320300</t>
  </si>
  <si>
    <t>5320400</t>
  </si>
  <si>
    <t>330000</t>
  </si>
  <si>
    <t>5330100</t>
  </si>
  <si>
    <t>5330300</t>
  </si>
  <si>
    <t>5330400</t>
  </si>
  <si>
    <t>5330600</t>
  </si>
  <si>
    <t>5330700</t>
  </si>
  <si>
    <t>5330800</t>
  </si>
  <si>
    <t>5331000</t>
  </si>
  <si>
    <t>5331100</t>
  </si>
  <si>
    <t>วัสดุเครื่องแต่งกาย</t>
  </si>
  <si>
    <t>5331200</t>
  </si>
  <si>
    <t>5331400</t>
  </si>
  <si>
    <t>5332000</t>
  </si>
  <si>
    <t>340000</t>
  </si>
  <si>
    <t>5340100</t>
  </si>
  <si>
    <t>5340300</t>
  </si>
  <si>
    <t>5340400</t>
  </si>
  <si>
    <t>5340500</t>
  </si>
  <si>
    <t>410000</t>
  </si>
  <si>
    <t>5410100</t>
  </si>
  <si>
    <t>5411600</t>
  </si>
  <si>
    <t>5411700</t>
  </si>
  <si>
    <t>5411800</t>
  </si>
  <si>
    <t>420000</t>
  </si>
  <si>
    <t>5421100</t>
  </si>
  <si>
    <t>610000</t>
  </si>
  <si>
    <t>5610200</t>
  </si>
  <si>
    <t>5421000</t>
  </si>
  <si>
    <t>5220200</t>
  </si>
  <si>
    <t>5330200</t>
  </si>
  <si>
    <t>5330900</t>
  </si>
  <si>
    <t>5331300</t>
  </si>
  <si>
    <t>5410400</t>
  </si>
  <si>
    <t>5410600</t>
  </si>
  <si>
    <t>5410700</t>
  </si>
  <si>
    <t>5420900</t>
  </si>
  <si>
    <t>510000</t>
  </si>
  <si>
    <t>5510100</t>
  </si>
  <si>
    <t>5610100</t>
  </si>
  <si>
    <t>5610400</t>
  </si>
  <si>
    <t>รายงานการหักภาษี ณ ที่จ่าย</t>
  </si>
  <si>
    <t>วันที่</t>
  </si>
  <si>
    <t>ผู้ถูกหักภาษี</t>
  </si>
  <si>
    <t>เลขที่นิติบุคคล/
บัตรประชาชน</t>
  </si>
  <si>
    <t>ภาษีหัก ณ ที่จ่าย</t>
  </si>
  <si>
    <t>ยกมา</t>
  </si>
  <si>
    <t>นายสมพร   ชำนาญแป้น</t>
  </si>
  <si>
    <t>3800700215601</t>
  </si>
  <si>
    <t>นักวิชาการคลังชำนาญการ</t>
  </si>
  <si>
    <t>กระดาษทำการกระทบยอดการโอนงบประมาณรายจ่าย</t>
  </si>
  <si>
    <t>องค์การบริหารส่วนตำบลเขาพระทอง อำเภอชะอวด  จังหวัดนครศรีธรรมราช</t>
  </si>
  <si>
    <t>โอนงบประมาณ เพิ่ม + , โอนงบประมาณ (ลด) -</t>
  </si>
  <si>
    <t>แผนงาน/งาน</t>
  </si>
  <si>
    <t>หมวด/ประเภทรายจ่าย</t>
  </si>
  <si>
    <t>รวมค่าตอบแทน</t>
  </si>
  <si>
    <t>รวมค่าใช้สอย</t>
  </si>
  <si>
    <t>163,860.00</t>
  </si>
  <si>
    <t>เงินรับฝากอื่นๆ กรมส่งเสริมการปกครองท้องถิ่น</t>
  </si>
  <si>
    <t>อ.ชะอวด</t>
  </si>
  <si>
    <t>จ.นครศรีธรรมราช</t>
  </si>
  <si>
    <t>เลขที่ผู้เบิก/ใบผ่าน</t>
  </si>
  <si>
    <t>เค.เอส.ก๊อปปี้</t>
  </si>
  <si>
    <t>3841500355353</t>
  </si>
  <si>
    <t>นายศุภชัย หนูศรี</t>
  </si>
  <si>
    <t>1800700004565</t>
  </si>
  <si>
    <t>หจก.กษิดิศออย์</t>
  </si>
  <si>
    <t>0803545001728</t>
  </si>
  <si>
    <t>นางสาวอังคณา อ่อนทอง</t>
  </si>
  <si>
    <t>1800700141741</t>
  </si>
  <si>
    <r>
      <t xml:space="preserve">ธนาคาร </t>
    </r>
    <r>
      <rPr>
        <b/>
        <u/>
        <sz val="14"/>
        <rFont val="Cordia New"/>
        <family val="2"/>
      </rPr>
      <t>กรุงไทย สาขาชะอวด</t>
    </r>
  </si>
  <si>
    <t>ก่อสร้างตลาดชุมชนบ้านเขาพระทอง</t>
  </si>
  <si>
    <t>231,740.00</t>
  </si>
  <si>
    <t>47,900.00</t>
  </si>
  <si>
    <t>300,000.00</t>
  </si>
  <si>
    <t>710,000.00</t>
  </si>
  <si>
    <t>17,183,150.00</t>
  </si>
  <si>
    <t>26,479,010.00</t>
  </si>
  <si>
    <t>45,081,800.00</t>
  </si>
  <si>
    <t>1,230,000.00</t>
  </si>
  <si>
    <t>5,956,500.00</t>
  </si>
  <si>
    <t>งบทดลอง</t>
  </si>
  <si>
    <t>ปีงบประมาณ 2561</t>
  </si>
  <si>
    <t xml:space="preserve">21040013  </t>
  </si>
  <si>
    <t>ค่าธรรมเนียมเกี่ยวกับการควบคุมอาคาร</t>
  </si>
  <si>
    <t>5410300</t>
  </si>
  <si>
    <t>ครุภัณฑ์โรงงาน</t>
  </si>
  <si>
    <t>5411000</t>
  </si>
  <si>
    <t>หมวดเงินอุดหนุนระบุวัตถุประสงค์/เฉพาะกิจ</t>
  </si>
  <si>
    <t xml:space="preserve"> 44100000  </t>
  </si>
  <si>
    <t>1,495,601.00</t>
  </si>
  <si>
    <t xml:space="preserve"> 11042000  </t>
  </si>
  <si>
    <t>4,500.00</t>
  </si>
  <si>
    <t xml:space="preserve"> 21040014  </t>
  </si>
  <si>
    <t>ค่าธรรมเนียมปิด โปรย ติดตั้งแผ่นประกาศหรือแผ่นปลิวเพื่อการโฆษณา</t>
  </si>
  <si>
    <t xml:space="preserve">41210012  </t>
  </si>
  <si>
    <t>ดอกเบี้ย</t>
  </si>
  <si>
    <t xml:space="preserve">41300003  </t>
  </si>
  <si>
    <t>ภาษีมูลค่าเพิ่มตาม พ.ร.บ. จัดสรรรายได้ฯ</t>
  </si>
  <si>
    <t xml:space="preserve">42100004  </t>
  </si>
  <si>
    <t xml:space="preserve">42100007  </t>
  </si>
  <si>
    <t xml:space="preserve">42100009  </t>
  </si>
  <si>
    <t xml:space="preserve">42100013  </t>
  </si>
  <si>
    <t xml:space="preserve">42100015  </t>
  </si>
  <si>
    <t>เงินอุดหนุนทั่วไป สำหรับดำเนินการตามอำนาจหน้าที่และภารกิจถ่ายโอนเลือกทำ</t>
  </si>
  <si>
    <t xml:space="preserve">43100002  </t>
  </si>
  <si>
    <t xml:space="preserve">53300000  </t>
  </si>
  <si>
    <t xml:space="preserve">54100000  </t>
  </si>
  <si>
    <t xml:space="preserve">56100000  </t>
  </si>
  <si>
    <t>กระดาษทำการกระทบยอดรายจ่าย (จ่ายจากเงินสะสม)</t>
  </si>
  <si>
    <r>
      <t>ธนาคาร</t>
    </r>
    <r>
      <rPr>
        <b/>
        <u/>
        <sz val="14"/>
        <rFont val="Cordia New"/>
        <family val="2"/>
      </rPr>
      <t xml:space="preserve"> ธกส. สาขาชะอวด</t>
    </r>
  </si>
  <si>
    <r>
      <t xml:space="preserve">เลขที่บัญชี </t>
    </r>
    <r>
      <rPr>
        <b/>
        <u/>
        <sz val="14"/>
        <rFont val="Cordia New"/>
        <family val="2"/>
      </rPr>
      <t xml:space="preserve"> 310000796289</t>
    </r>
  </si>
  <si>
    <t>ดอกเบี้ยธนาคาร</t>
  </si>
  <si>
    <t>59,604.90</t>
  </si>
  <si>
    <t>5,857.38</t>
  </si>
  <si>
    <t xml:space="preserve"> 32000000  </t>
  </si>
  <si>
    <t>1,030,000.00</t>
  </si>
  <si>
    <t>ลูกหนี้เงินยืม</t>
  </si>
  <si>
    <t xml:space="preserve"> 11041000  </t>
  </si>
  <si>
    <t>23,429.54</t>
  </si>
  <si>
    <t>เงินขาดบัญชี</t>
  </si>
  <si>
    <t xml:space="preserve"> 12045000  </t>
  </si>
  <si>
    <t>1,614,709.00</t>
  </si>
  <si>
    <t>17,214.74</t>
  </si>
  <si>
    <t xml:space="preserve">12045000  </t>
  </si>
  <si>
    <t xml:space="preserve">21040014  </t>
  </si>
  <si>
    <t xml:space="preserve">42100001  </t>
  </si>
  <si>
    <t>ภาษีมูลค่าเพิ่มตาม พ.ร.บ. กำหนดแผนฯ</t>
  </si>
  <si>
    <t xml:space="preserve">42100002  </t>
  </si>
  <si>
    <t>ภาษีธุรกิจเฉพาะ</t>
  </si>
  <si>
    <t xml:space="preserve">42100005  </t>
  </si>
  <si>
    <t>หน้า : 1/1</t>
  </si>
  <si>
    <t>นางสาวอนงค์นาฎ รอดทองสุข</t>
  </si>
  <si>
    <t>1800700196987</t>
  </si>
  <si>
    <t>นางจรรยา  คงดี</t>
  </si>
  <si>
    <t>3800700328481</t>
  </si>
  <si>
    <t>นายสถิต  คงทอง</t>
  </si>
  <si>
    <t>3800600753341</t>
  </si>
  <si>
    <t>โซน-คอม</t>
  </si>
  <si>
    <t xml:space="preserve">41100001  </t>
  </si>
  <si>
    <t xml:space="preserve">41100003  </t>
  </si>
  <si>
    <t xml:space="preserve">41210007  </t>
  </si>
  <si>
    <t xml:space="preserve">41220002  </t>
  </si>
  <si>
    <t>รายได้จากทรัพย์สินอื่น ๆ</t>
  </si>
  <si>
    <t xml:space="preserve">41399999  </t>
  </si>
  <si>
    <t xml:space="preserve">42100012  </t>
  </si>
  <si>
    <t xml:space="preserve">42100014  </t>
  </si>
  <si>
    <t>เงินอุดหนุนระบุวัตถุประสงค์/เฉพาะกิจจากกรมส่งเสริมการปกครองท้องถิ่น</t>
  </si>
  <si>
    <t xml:space="preserve">44100001  </t>
  </si>
  <si>
    <t xml:space="preserve">54200000  </t>
  </si>
  <si>
    <t>เงินอุดหนุนระบุวัตถุประสงค์/เฉพาะกิจ</t>
  </si>
  <si>
    <t>+</t>
  </si>
  <si>
    <t>เงินอุดหนุนระบุวัตถุประสงค์</t>
  </si>
  <si>
    <t>12,085.00</t>
  </si>
  <si>
    <t xml:space="preserve">11041000  </t>
  </si>
  <si>
    <t>วันที่พิมพ์ : 5/3/2561  15:58:04</t>
  </si>
  <si>
    <t>วันที่ 1/2/2561 ถึง 28/2/2561</t>
  </si>
  <si>
    <t>กรมสรรพาการ</t>
  </si>
  <si>
    <t xml:space="preserve">61-02-00000-0000000-00071     </t>
  </si>
  <si>
    <t xml:space="preserve">61-03-00111-5320300-00017     </t>
  </si>
  <si>
    <t>บริษัท กสท โทรคมนาคม จำกัด (มหาชน)</t>
  </si>
  <si>
    <t xml:space="preserve">61-03-00111-5340500-00005     </t>
  </si>
  <si>
    <t xml:space="preserve">61-03-00113-5320300-00007     </t>
  </si>
  <si>
    <t xml:space="preserve">61-03-00113-5331400-00001     </t>
  </si>
  <si>
    <t xml:space="preserve">61-03-00121-5320300-00011     </t>
  </si>
  <si>
    <t xml:space="preserve">61-03-00211-5320300-00010     </t>
  </si>
  <si>
    <t xml:space="preserve">61-03-00211-5320300-00011     </t>
  </si>
  <si>
    <t xml:space="preserve">61-03-00212-5320300-00007     </t>
  </si>
  <si>
    <t xml:space="preserve">61-03-00111-5320100-00013     </t>
  </si>
  <si>
    <t xml:space="preserve">61-03-00111-5330800-00005     </t>
  </si>
  <si>
    <t xml:space="preserve">61-03-00113-5330800-00003     </t>
  </si>
  <si>
    <t xml:space="preserve">61-03-00121-5320300-00012     </t>
  </si>
  <si>
    <t xml:space="preserve">61-03-00241-5330800-00005     </t>
  </si>
  <si>
    <t>ห้วยแก้วการโยธา</t>
  </si>
  <si>
    <t>3801300720651</t>
  </si>
  <si>
    <t xml:space="preserve">61-03-00211-5330600-00001     </t>
  </si>
  <si>
    <t>ห้างหุ้นส่วนจำกัด บำรุงไทยบาดาล</t>
  </si>
  <si>
    <t>0933537000261</t>
  </si>
  <si>
    <t xml:space="preserve">61-03-00332-5421000-00003     </t>
  </si>
  <si>
    <t>11,517,217.00</t>
  </si>
  <si>
    <t>เงินฝาก-ประจำ(310001909081)</t>
  </si>
  <si>
    <t>รวมงบกลาง</t>
  </si>
  <si>
    <t>รวมค่าวัสดุ</t>
  </si>
  <si>
    <t>รวมค่าที่ดินและสิ่งก่อสร้าง</t>
  </si>
  <si>
    <t xml:space="preserve">    ลงชื่อ................................................                  ลงชื่อ.............................................................                              ลงชื่อ...............................................................</t>
  </si>
  <si>
    <t xml:space="preserve">              (นางอรพินธุ์  คงดี)                                   (นายสุพจน์  ฤทธิชัย)                                                           (นายประดับ  หมื่นจร)</t>
  </si>
  <si>
    <t xml:space="preserve">             ผู้อำนวยการกองคลัง                            ปลัดองค์การบริหารส่วนตำบล                                            นายกองค์การบริหารส่วนตำบลเขาพระทอง</t>
  </si>
  <si>
    <t xml:space="preserve">  ลงชื่อ.....................................                ลงชื่อ......................................             ลงชื่อ......................................</t>
  </si>
  <si>
    <t xml:space="preserve">          (นางอรพินธุ์   คงดี)                          (นายสุพจน์  ฤทธิชัย)                     (นายประดับ  หมื่นจร)</t>
  </si>
  <si>
    <t>5,000.00</t>
  </si>
  <si>
    <t>ค่าใช้สอยจ่ายล่วงหน้า</t>
  </si>
  <si>
    <t xml:space="preserve"> 11061003  </t>
  </si>
  <si>
    <t>5,819,500.00</t>
  </si>
  <si>
    <t>50,901,300.00</t>
  </si>
  <si>
    <t>41,315.78</t>
  </si>
  <si>
    <t>99,163.00</t>
  </si>
  <si>
    <t xml:space="preserve"> 21040016  </t>
  </si>
  <si>
    <t>10,016,732.00</t>
  </si>
  <si>
    <t>5,345,640.00</t>
  </si>
  <si>
    <t>3,549,241.00</t>
  </si>
  <si>
    <t>1,697,250.00</t>
  </si>
  <si>
    <t>11,776,000.00</t>
  </si>
  <si>
    <t>143,800.00</t>
  </si>
  <si>
    <t>1,011,811.31</t>
  </si>
  <si>
    <t>29,359,178.79</t>
  </si>
  <si>
    <t>ค่าใบอนุญาตประกอบการค้าสำหรับกิจการที่เป็นอันตรายต่อสุขภาพ</t>
  </si>
  <si>
    <t xml:space="preserve">41230003  </t>
  </si>
  <si>
    <t>ค่าขายแบบแปลน</t>
  </si>
  <si>
    <t xml:space="preserve">41500004  </t>
  </si>
  <si>
    <t xml:space="preserve">         ผู้อำนวยการกองคลัง                    ปลัดองค์การบริหารส่วนตำบล       นายกองค์การบริหารส่วนตำบลเขาพระทอง</t>
  </si>
  <si>
    <t>เดือนพฤษภาคม ถึงเดือนพฤษภาคม   ปีงบประมาณ 2561</t>
  </si>
  <si>
    <t>(50,000.00)</t>
  </si>
  <si>
    <t>รวมเงินเดือน (ฝ่ายประจำ)</t>
  </si>
  <si>
    <t>(400,000.00)</t>
  </si>
  <si>
    <t>25,000.00</t>
  </si>
  <si>
    <t>(375,000.00)</t>
  </si>
  <si>
    <t>400,000.00</t>
  </si>
  <si>
    <t>รวมค่าครุภัณฑ์</t>
  </si>
  <si>
    <t>26875768</t>
  </si>
  <si>
    <t>16/05/61</t>
  </si>
  <si>
    <r>
      <t xml:space="preserve">เลขที่บัญชี </t>
    </r>
    <r>
      <rPr>
        <b/>
        <u/>
        <sz val="14"/>
        <rFont val="Cordia New"/>
        <family val="2"/>
      </rPr>
      <t xml:space="preserve"> 822-2-04588-1</t>
    </r>
  </si>
  <si>
    <t>ปีงบประมาณ 2561 ประจำเดือน มิถุนายน</t>
  </si>
  <si>
    <t>158,152.67</t>
  </si>
  <si>
    <t>3,643.00</t>
  </si>
  <si>
    <t>7,612.00</t>
  </si>
  <si>
    <t>1,470.00</t>
  </si>
  <si>
    <t>142,801.01</t>
  </si>
  <si>
    <t>18,406.55</t>
  </si>
  <si>
    <t>666,175.00</t>
  </si>
  <si>
    <t>90,640.00</t>
  </si>
  <si>
    <t>74,539.00</t>
  </si>
  <si>
    <t>10,450.00</t>
  </si>
  <si>
    <t>14,322,102.77</t>
  </si>
  <si>
    <t>970,409.80</t>
  </si>
  <si>
    <t>18,223,574.00</t>
  </si>
  <si>
    <t>451,950.00</t>
  </si>
  <si>
    <t>33,594,956.45</t>
  </si>
  <si>
    <t>1,546,969.35</t>
  </si>
  <si>
    <t>777,100.00</t>
  </si>
  <si>
    <t>39,414,456.45</t>
  </si>
  <si>
    <t>2,324,069.35</t>
  </si>
  <si>
    <t>11,400.00</t>
  </si>
  <si>
    <t>14,898.01</t>
  </si>
  <si>
    <t>912.86</t>
  </si>
  <si>
    <t>65,865.00</t>
  </si>
  <si>
    <t>17,185.00</t>
  </si>
  <si>
    <t>172,197.91</t>
  </si>
  <si>
    <t>37,868.14</t>
  </si>
  <si>
    <t>148.35</t>
  </si>
  <si>
    <t>23.70</t>
  </si>
  <si>
    <t>178.02</t>
  </si>
  <si>
    <t>28.44</t>
  </si>
  <si>
    <t>346,946.00</t>
  </si>
  <si>
    <t>62,831.00</t>
  </si>
  <si>
    <t>111,248.00</t>
  </si>
  <si>
    <t>48,713.00</t>
  </si>
  <si>
    <t>23,313.00</t>
  </si>
  <si>
    <t>2,170,732.94</t>
  </si>
  <si>
    <t>256,226.47</t>
  </si>
  <si>
    <t>857,645.65</t>
  </si>
  <si>
    <t>1,775.36</t>
  </si>
  <si>
    <t>23,560.25</t>
  </si>
  <si>
    <t>730.00</t>
  </si>
  <si>
    <t>5,521,996.41</t>
  </si>
  <si>
    <t>424,378.97</t>
  </si>
  <si>
    <t>44,936,452.86</t>
  </si>
  <si>
    <t>2,748,448.32</t>
  </si>
  <si>
    <t>8,274,191.00</t>
  </si>
  <si>
    <t>786,085.00</t>
  </si>
  <si>
    <t>1,474,740.00</t>
  </si>
  <si>
    <t>6,908,817.01</t>
  </si>
  <si>
    <t>780,619.67</t>
  </si>
  <si>
    <t>181,610.00</t>
  </si>
  <si>
    <t>15,950.00</t>
  </si>
  <si>
    <t>2,295,932.77</t>
  </si>
  <si>
    <t>458,738.00</t>
  </si>
  <si>
    <t>1,676,865.04</t>
  </si>
  <si>
    <t>136,011.44</t>
  </si>
  <si>
    <t>876,777.63</t>
  </si>
  <si>
    <t>99,712.68</t>
  </si>
  <si>
    <t>1,140,178.73</t>
  </si>
  <si>
    <t>538,882.00</t>
  </si>
  <si>
    <t>8,292,000.00</t>
  </si>
  <si>
    <t>2,159,700.00</t>
  </si>
  <si>
    <t>1,759,820.00</t>
  </si>
  <si>
    <t>374,220.00</t>
  </si>
  <si>
    <t>32,880,932.18</t>
  </si>
  <si>
    <t>5,513,778.79</t>
  </si>
  <si>
    <t>244,400.00</t>
  </si>
  <si>
    <t>100,600.00</t>
  </si>
  <si>
    <t>4,270,547.46</t>
  </si>
  <si>
    <t>894,000.00</t>
  </si>
  <si>
    <t>150,647.02</t>
  </si>
  <si>
    <t>290,645.00</t>
  </si>
  <si>
    <t>1,170.00</t>
  </si>
  <si>
    <t>9,902,800.01</t>
  </si>
  <si>
    <t>1,305,397.25</t>
  </si>
  <si>
    <t>42,783,732.19</t>
  </si>
  <si>
    <t>6,819,176.04</t>
  </si>
  <si>
    <t>2,152,720.67</t>
  </si>
  <si>
    <t>-4,070,727.72</t>
  </si>
  <si>
    <t>25,288,451.07</t>
  </si>
  <si>
    <t>ณ วันที่ 30 มิถุนายน 2561</t>
  </si>
  <si>
    <t>เงินรับฝากอื่นๆ เงินรับฝากหลักประกันสุขภาพ สปสช</t>
  </si>
  <si>
    <t xml:space="preserve">41230007  </t>
  </si>
  <si>
    <t>ประจำเดือน มิถุนายน  2561</t>
  </si>
  <si>
    <t>ประจำเดือนมิถุนายน  2561</t>
  </si>
  <si>
    <t>ประจำเดือน มิถุนายน  ปีงบประมาณ   พ.ศ. 2561</t>
  </si>
  <si>
    <t>ประจำเดือน  มิถุนายน ปีงบประมาณ พ.ศ.  2561</t>
  </si>
  <si>
    <t>ประจำเดือน มิถุนายน ปีงบประมาณ พ.ศ. 2561</t>
  </si>
  <si>
    <t>ประจำเดือน มิถุนายน ปีงบประมาณ พ.ศ.  2561</t>
  </si>
  <si>
    <t>รายงานกระทบยอดเงินรับฝากเงินทุนโครงการเศรษฐกิจชุมชน</t>
  </si>
  <si>
    <t>ยอดยกมา ณ 1 มิถุนายน 2561</t>
  </si>
  <si>
    <t>เงินทุนโครงการเศรษฐกิจชุมชน (รวมค่าปรับผิดนัด)</t>
  </si>
  <si>
    <t>เงินทุนโครงการเศรษฐกิจชุมชน(ตามรายการใบผ่านบัญชีทั่วไป)</t>
  </si>
  <si>
    <t>คืนเงินทุนโครงการเศรษฐกิจชุมชน</t>
  </si>
  <si>
    <t>ยอดคงเหลือ</t>
  </si>
  <si>
    <t>7/06/61</t>
  </si>
  <si>
    <t>26875805</t>
  </si>
  <si>
    <t>26875824</t>
  </si>
  <si>
    <t>15/06/61</t>
  </si>
  <si>
    <t>26875830</t>
  </si>
  <si>
    <t>26875831</t>
  </si>
  <si>
    <t>19/06/61</t>
  </si>
  <si>
    <t>26875832</t>
  </si>
  <si>
    <t>21/06/61</t>
  </si>
  <si>
    <t>26875837</t>
  </si>
  <si>
    <t>26875838</t>
  </si>
  <si>
    <t>26875839</t>
  </si>
  <si>
    <t>26875840</t>
  </si>
  <si>
    <t>27/06/61</t>
  </si>
  <si>
    <t>26875850</t>
  </si>
  <si>
    <t>26875851</t>
  </si>
  <si>
    <t>28/06/61</t>
  </si>
  <si>
    <t>26875855</t>
  </si>
  <si>
    <t>สปสช.</t>
  </si>
  <si>
    <t>การแพทย์ฉุกเฉิน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</si>
</sst>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_-;\-* #,##0.00_-;_-* &quot;-&quot;??_-;_-@_-"/>
    <numFmt numFmtId="187" formatCode="_(* #,##0.00_);_(* \(#,##0.00\);_(* &quot;-&quot;??_);_(@_)"/>
    <numFmt numFmtId="188" formatCode="[$-1041E]#,##0.00;\-#,##0.00"/>
    <numFmt numFmtId="189" formatCode="[$-1041E]#,##0.00;\(#,##0.00\);&quot;-&quot;"/>
    <numFmt numFmtId="190" formatCode="[$-1041E]d/m/yyyy"/>
    <numFmt numFmtId="191" formatCode="_-* #,##0_-;\-* #,##0_-;_-* &quot;-&quot;??_-;_-@_-"/>
  </numFmts>
  <fonts count="64" x14ac:knownFonts="1">
    <font>
      <sz val="10"/>
      <name val="Arial"/>
    </font>
    <font>
      <sz val="10"/>
      <name val="Arial"/>
      <family val="2"/>
    </font>
    <font>
      <sz val="14"/>
      <name val="Cordia New"/>
      <family val="2"/>
    </font>
    <font>
      <b/>
      <sz val="14"/>
      <name val="Cordia New"/>
      <family val="2"/>
      <charset val="222"/>
    </font>
    <font>
      <b/>
      <sz val="12"/>
      <name val="Cordia New"/>
      <family val="2"/>
      <charset val="222"/>
    </font>
    <font>
      <b/>
      <sz val="20"/>
      <name val="Cordia New"/>
      <family val="2"/>
      <charset val="222"/>
    </font>
    <font>
      <b/>
      <u/>
      <sz val="14"/>
      <name val="Cordia New"/>
      <family val="2"/>
      <charset val="222"/>
    </font>
    <font>
      <b/>
      <sz val="14"/>
      <name val="Cordia New"/>
      <family val="2"/>
    </font>
    <font>
      <b/>
      <sz val="14"/>
      <color indexed="10"/>
      <name val="Cordia New"/>
      <family val="2"/>
      <charset val="222"/>
    </font>
    <font>
      <b/>
      <u/>
      <sz val="14"/>
      <name val="Cordia New"/>
      <family val="2"/>
    </font>
    <font>
      <sz val="10"/>
      <name val="Arial"/>
      <family val="2"/>
    </font>
    <font>
      <sz val="11"/>
      <name val="Tahoma"/>
      <family val="2"/>
    </font>
    <font>
      <b/>
      <sz val="16"/>
      <name val="Cordia New"/>
      <family val="2"/>
      <charset val="222"/>
    </font>
    <font>
      <b/>
      <u/>
      <sz val="16"/>
      <name val="Cordia New"/>
      <family val="2"/>
      <charset val="222"/>
    </font>
    <font>
      <sz val="11"/>
      <name val="Tahoma"/>
      <family val="2"/>
    </font>
    <font>
      <sz val="14"/>
      <name val="TH SarabunPSK"/>
      <family val="2"/>
    </font>
    <font>
      <sz val="16"/>
      <color rgb="FF000000"/>
      <name val="TH SarabunPSK"/>
      <family val="2"/>
    </font>
    <font>
      <sz val="16"/>
      <name val="TH SarabunPSK"/>
      <family val="2"/>
    </font>
    <font>
      <b/>
      <sz val="16"/>
      <color rgb="FF000000"/>
      <name val="TH SarabunPSK"/>
      <family val="2"/>
    </font>
    <font>
      <b/>
      <u/>
      <sz val="16"/>
      <color rgb="FF000000"/>
      <name val="TH SarabunPSK"/>
      <family val="2"/>
    </font>
    <font>
      <b/>
      <sz val="16"/>
      <color rgb="FF00008B"/>
      <name val="TH SarabunPSK"/>
      <family val="2"/>
    </font>
    <font>
      <b/>
      <sz val="16"/>
      <color rgb="FF006400"/>
      <name val="TH SarabunPSK"/>
      <family val="2"/>
    </font>
    <font>
      <sz val="16"/>
      <color rgb="FF00008B"/>
      <name val="TH SarabunPSK"/>
      <family val="2"/>
    </font>
    <font>
      <u/>
      <sz val="16"/>
      <name val="TH SarabunPSK"/>
      <family val="2"/>
    </font>
    <font>
      <b/>
      <i/>
      <u/>
      <sz val="16"/>
      <name val="TH SarabunPSK"/>
      <family val="2"/>
    </font>
    <font>
      <b/>
      <i/>
      <sz val="16"/>
      <name val="TH SarabunPSK"/>
      <family val="2"/>
    </font>
    <font>
      <b/>
      <sz val="16"/>
      <name val="TH SarabunPSK"/>
      <family val="2"/>
    </font>
    <font>
      <i/>
      <u/>
      <sz val="16"/>
      <name val="TH SarabunPSK"/>
      <family val="2"/>
    </font>
    <font>
      <i/>
      <sz val="16"/>
      <name val="TH SarabunPSK"/>
      <family val="2"/>
    </font>
    <font>
      <sz val="8"/>
      <color rgb="FF000000"/>
      <name val="Microsoft Sans Serif"/>
      <family val="2"/>
    </font>
    <font>
      <b/>
      <sz val="12"/>
      <color rgb="FF000000"/>
      <name val="Microsoft Sans Serif"/>
      <family val="2"/>
    </font>
    <font>
      <b/>
      <sz val="10"/>
      <color rgb="FF000000"/>
      <name val="Microsoft Sans Serif"/>
      <family val="2"/>
    </font>
    <font>
      <sz val="10"/>
      <color rgb="FF000000"/>
      <name val="Microsoft Sans Serif"/>
      <family val="2"/>
    </font>
    <font>
      <b/>
      <sz val="16"/>
      <color theme="1"/>
      <name val="TH SarabunPSK"/>
      <family val="2"/>
    </font>
    <font>
      <sz val="11"/>
      <color theme="1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u val="singleAccounting"/>
      <sz val="16"/>
      <name val="TH SarabunPSK"/>
      <family val="2"/>
    </font>
    <font>
      <sz val="10"/>
      <color rgb="FF000000"/>
      <name val="Arial"/>
      <family val="2"/>
    </font>
    <font>
      <sz val="11"/>
      <name val="Tahoma"/>
    </font>
    <font>
      <b/>
      <sz val="12"/>
      <color rgb="FF000000"/>
      <name val="Microsoft Sans Serif"/>
    </font>
    <font>
      <sz val="12"/>
      <color rgb="FF000000"/>
      <name val="Microsoft Sans Serif"/>
    </font>
    <font>
      <b/>
      <sz val="9"/>
      <color rgb="FF000000"/>
      <name val="Microsoft Sans Serif"/>
    </font>
    <font>
      <sz val="9"/>
      <color rgb="FF000000"/>
      <name val="Microsoft Sans Serif"/>
    </font>
    <font>
      <sz val="10"/>
      <color rgb="FF000000"/>
      <name val="Microsoft Sans Serif"/>
    </font>
    <font>
      <b/>
      <sz val="10"/>
      <color rgb="FF000000"/>
      <name val="Microsoft Sans Serif"/>
    </font>
    <font>
      <b/>
      <sz val="12"/>
      <color rgb="FF000000"/>
      <name val="TH SarabunPSK"/>
      <family val="2"/>
    </font>
    <font>
      <b/>
      <sz val="14"/>
      <color rgb="FF000000"/>
      <name val="TH SarabunPSK"/>
      <family val="2"/>
    </font>
    <font>
      <sz val="12"/>
      <name val="TH SarabunPSK"/>
      <family val="2"/>
    </font>
    <font>
      <sz val="13"/>
      <color rgb="FF000000"/>
      <name val="TH SarabunPSK"/>
      <family val="2"/>
    </font>
    <font>
      <sz val="13"/>
      <name val="TH SarabunPSK"/>
      <family val="2"/>
    </font>
    <font>
      <sz val="14"/>
      <color rgb="FF000000"/>
      <name val="TH SarabunPSK"/>
      <family val="2"/>
    </font>
    <font>
      <sz val="1"/>
      <color rgb="FF000000"/>
      <name val="Microsoft Sans Serif"/>
    </font>
    <font>
      <b/>
      <sz val="10"/>
      <color rgb="FF483D8B"/>
      <name val="Microsoft Sans Serif"/>
    </font>
    <font>
      <b/>
      <sz val="14"/>
      <color rgb="FF000000"/>
      <name val="Microsoft Sans Serif"/>
      <family val="2"/>
    </font>
    <font>
      <sz val="14"/>
      <name val="Tahoma"/>
      <family val="2"/>
    </font>
    <font>
      <sz val="14"/>
      <color rgb="FF000000"/>
      <name val="Microsoft Sans Serif"/>
      <family val="2"/>
    </font>
    <font>
      <b/>
      <sz val="14"/>
      <color rgb="FF483D8B"/>
      <name val="Microsoft Sans Serif"/>
      <family val="2"/>
    </font>
    <font>
      <b/>
      <sz val="14"/>
      <color rgb="FF0000FF"/>
      <name val="Microsoft Sans Serif"/>
      <family val="2"/>
    </font>
    <font>
      <b/>
      <i/>
      <sz val="14"/>
      <color rgb="FF483D8B"/>
      <name val="TH SarabunPSK"/>
      <family val="2"/>
    </font>
    <font>
      <b/>
      <sz val="14"/>
      <color rgb="FF0000FF"/>
      <name val="TH SarabunPSK"/>
      <family val="2"/>
    </font>
    <font>
      <b/>
      <i/>
      <sz val="14"/>
      <color rgb="FF0000FF"/>
      <name val="TH SarabunPSK"/>
      <family val="2"/>
    </font>
    <font>
      <b/>
      <sz val="14"/>
      <color rgb="FF4169E1"/>
      <name val="TH SarabunPSK"/>
      <family val="2"/>
    </font>
    <font>
      <b/>
      <i/>
      <sz val="14"/>
      <color rgb="FF4169E1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  <fill>
      <patternFill patternType="solid">
        <fgColor rgb="FFA9A9A9"/>
        <bgColor rgb="FFA9A9A9"/>
      </patternFill>
    </fill>
    <fill>
      <patternFill patternType="solid">
        <fgColor rgb="FFFFFFFF"/>
        <bgColor rgb="FFFFFFFF"/>
      </patternFill>
    </fill>
  </fills>
  <borders count="7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9A9A9"/>
      </left>
      <right style="thin">
        <color rgb="FFA9A9A9"/>
      </right>
      <top style="thin">
        <color rgb="FFA9A9A9"/>
      </top>
      <bottom style="thin">
        <color rgb="FFA9A9A9"/>
      </bottom>
      <diagonal/>
    </border>
    <border>
      <left/>
      <right/>
      <top style="thin">
        <color rgb="FFA9A9A9"/>
      </top>
      <bottom style="thin">
        <color rgb="FFA9A9A9"/>
      </bottom>
      <diagonal/>
    </border>
    <border>
      <left/>
      <right style="thin">
        <color rgb="FFA9A9A9"/>
      </right>
      <top style="thin">
        <color rgb="FFA9A9A9"/>
      </top>
      <bottom style="thin">
        <color rgb="FFA9A9A9"/>
      </bottom>
      <diagonal/>
    </border>
    <border>
      <left style="thin">
        <color rgb="FFA9A9A9"/>
      </left>
      <right style="thin">
        <color rgb="FFA9A9A9"/>
      </right>
      <top style="thin">
        <color rgb="FFA9A9A9"/>
      </top>
      <bottom/>
      <diagonal/>
    </border>
    <border>
      <left/>
      <right/>
      <top style="thin">
        <color rgb="FFA9A9A9"/>
      </top>
      <bottom/>
      <diagonal/>
    </border>
    <border>
      <left/>
      <right style="thin">
        <color rgb="FFA9A9A9"/>
      </right>
      <top style="thin">
        <color rgb="FFA9A9A9"/>
      </top>
      <bottom/>
      <diagonal/>
    </border>
    <border>
      <left style="thin">
        <color rgb="FFA9A9A9"/>
      </left>
      <right style="thin">
        <color rgb="FFA9A9A9"/>
      </right>
      <top/>
      <bottom style="thin">
        <color rgb="FFA9A9A9"/>
      </bottom>
      <diagonal/>
    </border>
    <border>
      <left/>
      <right/>
      <top/>
      <bottom style="thin">
        <color rgb="FFA9A9A9"/>
      </bottom>
      <diagonal/>
    </border>
    <border>
      <left/>
      <right style="thin">
        <color rgb="FFA9A9A9"/>
      </right>
      <top/>
      <bottom style="thin">
        <color rgb="FFA9A9A9"/>
      </bottom>
      <diagonal/>
    </border>
    <border>
      <left style="thin">
        <color rgb="FFA9A9A9"/>
      </left>
      <right/>
      <top style="thin">
        <color rgb="FFA9A9A9"/>
      </top>
      <bottom style="thin">
        <color rgb="FFA9A9A9"/>
      </bottom>
      <diagonal/>
    </border>
    <border>
      <left style="thin">
        <color rgb="FFA9A9A9"/>
      </left>
      <right/>
      <top style="thin">
        <color rgb="FFA9A9A9"/>
      </top>
      <bottom/>
      <diagonal/>
    </border>
    <border>
      <left style="thin">
        <color rgb="FFA9A9A9"/>
      </left>
      <right/>
      <top/>
      <bottom/>
      <diagonal/>
    </border>
    <border>
      <left/>
      <right style="thin">
        <color rgb="FFA9A9A9"/>
      </right>
      <top/>
      <bottom/>
      <diagonal/>
    </border>
    <border>
      <left style="thin">
        <color rgb="FFA9A9A9"/>
      </left>
      <right/>
      <top/>
      <bottom style="thin">
        <color rgb="FFA9A9A9"/>
      </bottom>
      <diagonal/>
    </border>
    <border>
      <left style="thin">
        <color rgb="FFA9A9A9"/>
      </left>
      <right style="thin">
        <color rgb="FFA9A9A9"/>
      </right>
      <top/>
      <bottom/>
      <diagonal/>
    </border>
    <border>
      <left style="thin">
        <color rgb="FFA9A9A9"/>
      </left>
      <right style="thin">
        <color rgb="FFA9A9A9"/>
      </right>
      <top style="thin">
        <color rgb="FFA9A9A9"/>
      </top>
      <bottom style="thin">
        <color rgb="FFD3D3D3"/>
      </bottom>
      <diagonal/>
    </border>
    <border>
      <left/>
      <right/>
      <top style="thin">
        <color rgb="FFA9A9A9"/>
      </top>
      <bottom style="thin">
        <color rgb="FFD3D3D3"/>
      </bottom>
      <diagonal/>
    </border>
    <border>
      <left/>
      <right style="thin">
        <color rgb="FFA9A9A9"/>
      </right>
      <top style="thin">
        <color rgb="FFA9A9A9"/>
      </top>
      <bottom style="thin">
        <color rgb="FFD3D3D3"/>
      </bottom>
      <diagonal/>
    </border>
    <border>
      <left style="thin">
        <color rgb="FFA9A9A9"/>
      </left>
      <right style="thin">
        <color rgb="FFA9A9A9"/>
      </right>
      <top style="thin">
        <color rgb="FFD3D3D3"/>
      </top>
      <bottom style="thin">
        <color rgb="FFA9A9A9"/>
      </bottom>
      <diagonal/>
    </border>
    <border>
      <left/>
      <right/>
      <top style="thin">
        <color rgb="FFD3D3D3"/>
      </top>
      <bottom/>
      <diagonal/>
    </border>
    <border>
      <left/>
      <right style="thin">
        <color rgb="FFA9A9A9"/>
      </right>
      <top style="thin">
        <color rgb="FFD3D3D3"/>
      </top>
      <bottom/>
      <diagonal/>
    </border>
    <border>
      <left style="thin">
        <color rgb="FFA9A9A9"/>
      </left>
      <right/>
      <top/>
      <bottom style="thin">
        <color rgb="FFD3D3D3"/>
      </bottom>
      <diagonal/>
    </border>
    <border>
      <left/>
      <right style="thin">
        <color rgb="FFA9A9A9"/>
      </right>
      <top/>
      <bottom style="thin">
        <color rgb="FFD3D3D3"/>
      </bottom>
      <diagonal/>
    </border>
    <border>
      <left style="thin">
        <color rgb="FFA9A9A9"/>
      </left>
      <right style="thin">
        <color rgb="FFA9A9A9"/>
      </right>
      <top/>
      <bottom style="thin">
        <color rgb="FFD3D3D3"/>
      </bottom>
      <diagonal/>
    </border>
    <border>
      <left/>
      <right/>
      <top/>
      <bottom style="thin">
        <color rgb="FFD3D3D3"/>
      </bottom>
      <diagonal/>
    </border>
    <border>
      <left style="thin">
        <color rgb="FFFFFFFF"/>
      </left>
      <right style="thin">
        <color rgb="FFFFFFFF"/>
      </right>
      <top style="thin">
        <color rgb="FFA9A9A9"/>
      </top>
      <bottom style="thin">
        <color rgb="FFA9A9A9"/>
      </bottom>
      <diagonal/>
    </border>
    <border>
      <left/>
      <right style="thin">
        <color rgb="FFFFFFFF"/>
      </right>
      <top style="thin">
        <color rgb="FFA9A9A9"/>
      </top>
      <bottom style="thin">
        <color rgb="FFA9A9A9"/>
      </bottom>
      <diagonal/>
    </border>
    <border>
      <left style="thin">
        <color rgb="FFFFFFFF"/>
      </left>
      <right style="thin">
        <color rgb="FFA9A9A9"/>
      </right>
      <top style="thin">
        <color rgb="FFA9A9A9"/>
      </top>
      <bottom style="thin">
        <color rgb="FFA9A9A9"/>
      </bottom>
      <diagonal/>
    </border>
    <border>
      <left/>
      <right/>
      <top style="thin">
        <color rgb="FFD3D3D3"/>
      </top>
      <bottom style="thin">
        <color rgb="FFA9A9A9"/>
      </bottom>
      <diagonal/>
    </border>
    <border>
      <left/>
      <right style="thin">
        <color rgb="FFA9A9A9"/>
      </right>
      <top style="thin">
        <color rgb="FFD3D3D3"/>
      </top>
      <bottom style="thin">
        <color rgb="FFA9A9A9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tted">
        <color auto="1"/>
      </bottom>
      <diagonal/>
    </border>
    <border>
      <left/>
      <right style="thin">
        <color rgb="FFA9A9A9"/>
      </right>
      <top style="thin">
        <color rgb="FFC0C0C0"/>
      </top>
      <bottom style="thin">
        <color rgb="FFA9A9A9"/>
      </bottom>
      <diagonal/>
    </border>
    <border>
      <left/>
      <right/>
      <top style="thin">
        <color rgb="FFC0C0C0"/>
      </top>
      <bottom style="thin">
        <color rgb="FFA9A9A9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A9A9A9"/>
      </left>
      <right style="thin">
        <color rgb="FFA9A9A9"/>
      </right>
      <top style="thin">
        <color rgb="FFA9A9A9"/>
      </top>
      <bottom style="thick">
        <color rgb="FFA9A9A9"/>
      </bottom>
      <diagonal/>
    </border>
    <border>
      <left/>
      <right/>
      <top style="thin">
        <color rgb="FFA9A9A9"/>
      </top>
      <bottom style="thick">
        <color rgb="FFA9A9A9"/>
      </bottom>
      <diagonal/>
    </border>
    <border>
      <left/>
      <right style="thin">
        <color rgb="FFA9A9A9"/>
      </right>
      <top style="thin">
        <color rgb="FFA9A9A9"/>
      </top>
      <bottom style="thick">
        <color rgb="FFA9A9A9"/>
      </bottom>
      <diagonal/>
    </border>
    <border>
      <left style="thin">
        <color rgb="FFC0C0C0"/>
      </left>
      <right/>
      <top style="thin">
        <color rgb="FFC0C0C0"/>
      </top>
      <bottom style="thin">
        <color rgb="FFA9A9A9"/>
      </bottom>
      <diagonal/>
    </border>
    <border>
      <left style="thin">
        <color rgb="FFA9A9A9"/>
      </left>
      <right/>
      <top style="thin">
        <color rgb="FFC0C0C0"/>
      </top>
      <bottom style="thin">
        <color rgb="FFA9A9A9"/>
      </bottom>
      <diagonal/>
    </border>
    <border>
      <left style="thin">
        <color rgb="FFC0C0C0"/>
      </left>
      <right/>
      <top style="thin">
        <color rgb="FFA9A9A9"/>
      </top>
      <bottom style="thin">
        <color rgb="FFA9A9A9"/>
      </bottom>
      <diagonal/>
    </border>
    <border>
      <left style="thin">
        <color rgb="FFC0C0C0"/>
      </left>
      <right/>
      <top style="thin">
        <color rgb="FFA9A9A9"/>
      </top>
      <bottom style="thin">
        <color rgb="FFC0C0C0"/>
      </bottom>
      <diagonal/>
    </border>
    <border>
      <left/>
      <right/>
      <top style="thin">
        <color rgb="FFA9A9A9"/>
      </top>
      <bottom style="thin">
        <color rgb="FFC0C0C0"/>
      </bottom>
      <diagonal/>
    </border>
    <border>
      <left/>
      <right style="thin">
        <color rgb="FFA9A9A9"/>
      </right>
      <top style="thin">
        <color rgb="FFA9A9A9"/>
      </top>
      <bottom style="thin">
        <color rgb="FFC0C0C0"/>
      </bottom>
      <diagonal/>
    </border>
    <border>
      <left style="thin">
        <color rgb="FFFFFFFF"/>
      </left>
      <right style="thin">
        <color rgb="FFFFFFFF"/>
      </right>
      <top/>
      <bottom style="thin">
        <color rgb="FFA9A9A9"/>
      </bottom>
      <diagonal/>
    </border>
  </borders>
  <cellStyleXfs count="7">
    <xf numFmtId="0" fontId="0" fillId="0" borderId="0"/>
    <xf numFmtId="187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1" fillId="0" borderId="0" applyFont="0" applyFill="0" applyBorder="0" applyAlignment="0" applyProtection="0"/>
    <xf numFmtId="0" fontId="2" fillId="0" borderId="0"/>
    <xf numFmtId="0" fontId="1" fillId="0" borderId="0"/>
    <xf numFmtId="0" fontId="10" fillId="0" borderId="0">
      <alignment wrapText="1"/>
    </xf>
  </cellStyleXfs>
  <cellXfs count="559">
    <xf numFmtId="0" fontId="0" fillId="0" borderId="0" xfId="0"/>
    <xf numFmtId="0" fontId="4" fillId="0" borderId="0" xfId="0" applyFont="1"/>
    <xf numFmtId="0" fontId="3" fillId="0" borderId="0" xfId="0" applyFont="1"/>
    <xf numFmtId="0" fontId="3" fillId="0" borderId="1" xfId="0" applyFont="1" applyBorder="1"/>
    <xf numFmtId="0" fontId="3" fillId="0" borderId="2" xfId="0" applyFont="1" applyBorder="1" applyProtection="1"/>
    <xf numFmtId="0" fontId="3" fillId="0" borderId="2" xfId="0" applyFont="1" applyBorder="1"/>
    <xf numFmtId="0" fontId="3" fillId="0" borderId="2" xfId="0" applyFont="1" applyBorder="1" applyProtection="1">
      <protection hidden="1"/>
    </xf>
    <xf numFmtId="0" fontId="3" fillId="0" borderId="3" xfId="0" applyFont="1" applyBorder="1"/>
    <xf numFmtId="0" fontId="3" fillId="0" borderId="4" xfId="0" applyFont="1" applyBorder="1"/>
    <xf numFmtId="0" fontId="3" fillId="0" borderId="0" xfId="0" applyFont="1" applyBorder="1"/>
    <xf numFmtId="0" fontId="3" fillId="0" borderId="5" xfId="0" applyFont="1" applyBorder="1"/>
    <xf numFmtId="187" fontId="3" fillId="0" borderId="4" xfId="1" applyFont="1" applyBorder="1" applyAlignment="1"/>
    <xf numFmtId="43" fontId="3" fillId="0" borderId="6" xfId="0" applyNumberFormat="1" applyFont="1" applyBorder="1" applyAlignment="1">
      <alignment horizontal="center"/>
    </xf>
    <xf numFmtId="187" fontId="3" fillId="0" borderId="5" xfId="1" applyFont="1" applyBorder="1" applyAlignment="1">
      <alignment horizontal="right"/>
    </xf>
    <xf numFmtId="0" fontId="6" fillId="0" borderId="0" xfId="0" applyFont="1" applyBorder="1"/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49" fontId="3" fillId="0" borderId="0" xfId="0" applyNumberFormat="1" applyFont="1" applyBorder="1" applyAlignment="1">
      <alignment horizontal="center"/>
    </xf>
    <xf numFmtId="187" fontId="3" fillId="0" borderId="0" xfId="1" applyFont="1" applyBorder="1" applyAlignment="1">
      <alignment horizontal="center"/>
    </xf>
    <xf numFmtId="187" fontId="3" fillId="0" borderId="0" xfId="0" applyNumberFormat="1" applyFont="1"/>
    <xf numFmtId="187" fontId="3" fillId="0" borderId="0" xfId="1" applyFont="1" applyBorder="1"/>
    <xf numFmtId="43" fontId="3" fillId="0" borderId="0" xfId="0" applyNumberFormat="1" applyFont="1"/>
    <xf numFmtId="0" fontId="3" fillId="0" borderId="7" xfId="0" applyFont="1" applyBorder="1"/>
    <xf numFmtId="0" fontId="3" fillId="0" borderId="6" xfId="0" applyFont="1" applyBorder="1"/>
    <xf numFmtId="43" fontId="3" fillId="0" borderId="8" xfId="0" applyNumberFormat="1" applyFont="1" applyBorder="1" applyAlignment="1">
      <alignment horizontal="center"/>
    </xf>
    <xf numFmtId="0" fontId="3" fillId="0" borderId="8" xfId="0" applyFont="1" applyBorder="1"/>
    <xf numFmtId="187" fontId="3" fillId="0" borderId="0" xfId="0" applyNumberFormat="1" applyFont="1" applyBorder="1"/>
    <xf numFmtId="43" fontId="3" fillId="0" borderId="0" xfId="0" applyNumberFormat="1" applyFont="1" applyBorder="1"/>
    <xf numFmtId="43" fontId="8" fillId="0" borderId="0" xfId="0" applyNumberFormat="1" applyFont="1"/>
    <xf numFmtId="15" fontId="3" fillId="0" borderId="0" xfId="0" applyNumberFormat="1" applyFont="1" applyBorder="1" applyAlignment="1">
      <alignment horizontal="center" vertical="center"/>
    </xf>
    <xf numFmtId="187" fontId="3" fillId="0" borderId="0" xfId="1" applyFont="1" applyBorder="1" applyAlignment="1">
      <alignment horizontal="right" vertical="center"/>
    </xf>
    <xf numFmtId="0" fontId="3" fillId="0" borderId="0" xfId="5" applyFont="1" applyFill="1" applyBorder="1" applyAlignment="1">
      <alignment horizontal="center"/>
    </xf>
    <xf numFmtId="187" fontId="3" fillId="0" borderId="0" xfId="3" applyFont="1" applyFill="1" applyBorder="1" applyAlignment="1">
      <alignment horizontal="center"/>
    </xf>
    <xf numFmtId="0" fontId="3" fillId="0" borderId="0" xfId="0" applyFont="1" applyBorder="1" applyAlignment="1">
      <alignment horizontal="left"/>
    </xf>
    <xf numFmtId="49" fontId="7" fillId="0" borderId="0" xfId="0" applyNumberFormat="1" applyFont="1" applyBorder="1" applyAlignment="1">
      <alignment horizontal="center" shrinkToFit="1"/>
    </xf>
    <xf numFmtId="49" fontId="7" fillId="0" borderId="0" xfId="0" applyNumberFormat="1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0" xfId="0" applyFont="1" applyBorder="1" applyAlignment="1">
      <alignment horizontal="right"/>
    </xf>
    <xf numFmtId="187" fontId="6" fillId="0" borderId="0" xfId="0" applyNumberFormat="1" applyFont="1" applyBorder="1"/>
    <xf numFmtId="43" fontId="3" fillId="0" borderId="48" xfId="0" applyNumberFormat="1" applyFont="1" applyBorder="1"/>
    <xf numFmtId="49" fontId="9" fillId="0" borderId="0" xfId="0" applyNumberFormat="1" applyFont="1" applyBorder="1" applyAlignment="1">
      <alignment horizontal="center"/>
    </xf>
    <xf numFmtId="49" fontId="6" fillId="0" borderId="0" xfId="0" applyNumberFormat="1" applyFont="1" applyBorder="1" applyAlignment="1">
      <alignment horizontal="center"/>
    </xf>
    <xf numFmtId="187" fontId="3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right" vertical="center"/>
    </xf>
    <xf numFmtId="0" fontId="11" fillId="0" borderId="0" xfId="0" applyFont="1" applyFill="1" applyBorder="1"/>
    <xf numFmtId="49" fontId="3" fillId="0" borderId="0" xfId="0" applyNumberFormat="1" applyFont="1" applyBorder="1" applyAlignment="1">
      <alignment horizontal="center" vertical="center"/>
    </xf>
    <xf numFmtId="187" fontId="3" fillId="0" borderId="0" xfId="1" applyFont="1" applyBorder="1" applyAlignment="1">
      <alignment horizontal="center" vertical="center"/>
    </xf>
    <xf numFmtId="43" fontId="12" fillId="0" borderId="6" xfId="0" applyNumberFormat="1" applyFont="1" applyBorder="1" applyAlignment="1">
      <alignment horizontal="center"/>
    </xf>
    <xf numFmtId="0" fontId="12" fillId="0" borderId="0" xfId="0" applyFont="1" applyBorder="1"/>
    <xf numFmtId="187" fontId="12" fillId="0" borderId="0" xfId="1" applyFont="1" applyBorder="1" applyAlignment="1">
      <alignment horizontal="center"/>
    </xf>
    <xf numFmtId="15" fontId="12" fillId="0" borderId="0" xfId="0" applyNumberFormat="1" applyFont="1" applyBorder="1" applyAlignment="1">
      <alignment horizontal="center" vertical="center"/>
    </xf>
    <xf numFmtId="43" fontId="12" fillId="0" borderId="48" xfId="0" applyNumberFormat="1" applyFont="1" applyBorder="1"/>
    <xf numFmtId="187" fontId="12" fillId="0" borderId="0" xfId="0" applyNumberFormat="1" applyFont="1" applyBorder="1"/>
    <xf numFmtId="43" fontId="12" fillId="0" borderId="0" xfId="0" applyNumberFormat="1" applyFont="1" applyBorder="1"/>
    <xf numFmtId="187" fontId="13" fillId="0" borderId="0" xfId="0" applyNumberFormat="1" applyFont="1" applyBorder="1"/>
    <xf numFmtId="187" fontId="12" fillId="0" borderId="0" xfId="1" applyFont="1" applyBorder="1"/>
    <xf numFmtId="187" fontId="12" fillId="0" borderId="0" xfId="0" applyNumberFormat="1" applyFont="1" applyBorder="1" applyAlignment="1">
      <alignment horizontal="center" vertical="center"/>
    </xf>
    <xf numFmtId="0" fontId="17" fillId="0" borderId="0" xfId="0" applyFont="1" applyFill="1" applyBorder="1"/>
    <xf numFmtId="0" fontId="18" fillId="0" borderId="17" xfId="0" applyNumberFormat="1" applyFont="1" applyFill="1" applyBorder="1" applyAlignment="1">
      <alignment vertical="center" wrapText="1" readingOrder="1"/>
    </xf>
    <xf numFmtId="0" fontId="18" fillId="0" borderId="18" xfId="0" applyNumberFormat="1" applyFont="1" applyFill="1" applyBorder="1" applyAlignment="1">
      <alignment horizontal="left" vertical="center" wrapText="1" readingOrder="1"/>
    </xf>
    <xf numFmtId="0" fontId="16" fillId="0" borderId="18" xfId="0" applyNumberFormat="1" applyFont="1" applyFill="1" applyBorder="1" applyAlignment="1">
      <alignment vertical="center" wrapText="1" readingOrder="1"/>
    </xf>
    <xf numFmtId="0" fontId="18" fillId="0" borderId="18" xfId="0" applyNumberFormat="1" applyFont="1" applyFill="1" applyBorder="1" applyAlignment="1">
      <alignment horizontal="right" vertical="center" wrapText="1" readingOrder="1"/>
    </xf>
    <xf numFmtId="0" fontId="17" fillId="0" borderId="0" xfId="0" applyFont="1" applyBorder="1"/>
    <xf numFmtId="0" fontId="17" fillId="0" borderId="0" xfId="0" applyFont="1"/>
    <xf numFmtId="0" fontId="17" fillId="0" borderId="0" xfId="0" applyFont="1" applyFill="1"/>
    <xf numFmtId="0" fontId="23" fillId="0" borderId="0" xfId="0" applyFont="1" applyAlignment="1">
      <alignment horizontal="left"/>
    </xf>
    <xf numFmtId="0" fontId="23" fillId="0" borderId="0" xfId="0" applyFont="1" applyAlignment="1">
      <alignment horizontal="center"/>
    </xf>
    <xf numFmtId="0" fontId="17" fillId="0" borderId="0" xfId="0" applyFont="1" applyFill="1" applyAlignment="1">
      <alignment horizontal="center"/>
    </xf>
    <xf numFmtId="0" fontId="17" fillId="0" borderId="10" xfId="0" applyFont="1" applyFill="1" applyBorder="1" applyAlignment="1">
      <alignment horizontal="center"/>
    </xf>
    <xf numFmtId="0" fontId="17" fillId="0" borderId="12" xfId="0" applyFont="1" applyFill="1" applyBorder="1" applyAlignment="1">
      <alignment horizontal="center"/>
    </xf>
    <xf numFmtId="0" fontId="24" fillId="0" borderId="1" xfId="0" applyFont="1" applyFill="1" applyBorder="1"/>
    <xf numFmtId="0" fontId="25" fillId="0" borderId="2" xfId="0" applyFont="1" applyFill="1" applyBorder="1"/>
    <xf numFmtId="0" fontId="26" fillId="0" borderId="10" xfId="0" applyFont="1" applyFill="1" applyBorder="1" applyAlignment="1">
      <alignment horizontal="center"/>
    </xf>
    <xf numFmtId="43" fontId="25" fillId="0" borderId="10" xfId="0" applyNumberFormat="1" applyFont="1" applyFill="1" applyBorder="1"/>
    <xf numFmtId="43" fontId="25" fillId="0" borderId="10" xfId="0" applyNumberFormat="1" applyFont="1" applyFill="1" applyBorder="1" applyAlignment="1">
      <alignment horizontal="center"/>
    </xf>
    <xf numFmtId="0" fontId="26" fillId="0" borderId="0" xfId="0" applyFont="1" applyFill="1"/>
    <xf numFmtId="0" fontId="27" fillId="0" borderId="4" xfId="0" applyFont="1" applyFill="1" applyBorder="1"/>
    <xf numFmtId="0" fontId="28" fillId="0" borderId="0" xfId="0" applyFont="1" applyFill="1" applyBorder="1"/>
    <xf numFmtId="0" fontId="17" fillId="0" borderId="11" xfId="0" applyFont="1" applyFill="1" applyBorder="1" applyAlignment="1">
      <alignment horizontal="center"/>
    </xf>
    <xf numFmtId="43" fontId="28" fillId="0" borderId="9" xfId="1" applyNumberFormat="1" applyFont="1" applyFill="1" applyBorder="1"/>
    <xf numFmtId="49" fontId="28" fillId="0" borderId="9" xfId="0" applyNumberFormat="1" applyFont="1" applyFill="1" applyBorder="1" applyAlignment="1">
      <alignment horizontal="center"/>
    </xf>
    <xf numFmtId="43" fontId="28" fillId="0" borderId="9" xfId="0" applyNumberFormat="1" applyFont="1" applyFill="1" applyBorder="1"/>
    <xf numFmtId="43" fontId="17" fillId="0" borderId="0" xfId="0" applyNumberFormat="1" applyFont="1" applyFill="1"/>
    <xf numFmtId="0" fontId="17" fillId="0" borderId="4" xfId="0" applyFont="1" applyFill="1" applyBorder="1"/>
    <xf numFmtId="43" fontId="17" fillId="0" borderId="11" xfId="1" applyNumberFormat="1" applyFont="1" applyFill="1" applyBorder="1"/>
    <xf numFmtId="49" fontId="17" fillId="0" borderId="4" xfId="0" applyNumberFormat="1" applyFont="1" applyFill="1" applyBorder="1" applyAlignment="1">
      <alignment horizontal="center"/>
    </xf>
    <xf numFmtId="43" fontId="28" fillId="0" borderId="11" xfId="0" applyNumberFormat="1" applyFont="1" applyFill="1" applyBorder="1"/>
    <xf numFmtId="49" fontId="17" fillId="0" borderId="11" xfId="0" applyNumberFormat="1" applyFont="1" applyFill="1" applyBorder="1" applyAlignment="1">
      <alignment horizontal="center"/>
    </xf>
    <xf numFmtId="43" fontId="17" fillId="0" borderId="11" xfId="1" applyNumberFormat="1" applyFont="1" applyFill="1" applyBorder="1" applyAlignment="1"/>
    <xf numFmtId="0" fontId="17" fillId="0" borderId="0" xfId="0" applyFont="1" applyFill="1" applyBorder="1" applyAlignment="1">
      <alignment shrinkToFit="1"/>
    </xf>
    <xf numFmtId="0" fontId="27" fillId="0" borderId="4" xfId="0" applyFont="1" applyFill="1" applyBorder="1" applyAlignment="1">
      <alignment horizontal="left"/>
    </xf>
    <xf numFmtId="0" fontId="28" fillId="0" borderId="11" xfId="0" applyFont="1" applyFill="1" applyBorder="1" applyAlignment="1">
      <alignment horizontal="center"/>
    </xf>
    <xf numFmtId="49" fontId="17" fillId="0" borderId="12" xfId="0" applyNumberFormat="1" applyFont="1" applyFill="1" applyBorder="1" applyAlignment="1">
      <alignment horizontal="center"/>
    </xf>
    <xf numFmtId="43" fontId="28" fillId="0" borderId="9" xfId="1" applyNumberFormat="1" applyFont="1" applyFill="1" applyBorder="1" applyAlignment="1"/>
    <xf numFmtId="43" fontId="28" fillId="0" borderId="10" xfId="0" applyNumberFormat="1" applyFont="1" applyFill="1" applyBorder="1"/>
    <xf numFmtId="0" fontId="25" fillId="0" borderId="10" xfId="0" applyFont="1" applyFill="1" applyBorder="1" applyAlignment="1">
      <alignment horizontal="center"/>
    </xf>
    <xf numFmtId="43" fontId="25" fillId="0" borderId="9" xfId="1" applyNumberFormat="1" applyFont="1" applyFill="1" applyBorder="1"/>
    <xf numFmtId="43" fontId="25" fillId="0" borderId="9" xfId="1" applyNumberFormat="1" applyFont="1" applyFill="1" applyBorder="1" applyAlignment="1">
      <alignment horizontal="center"/>
    </xf>
    <xf numFmtId="0" fontId="24" fillId="0" borderId="11" xfId="0" applyFont="1" applyFill="1" applyBorder="1"/>
    <xf numFmtId="0" fontId="25" fillId="0" borderId="0" xfId="0" applyFont="1" applyFill="1"/>
    <xf numFmtId="0" fontId="25" fillId="0" borderId="11" xfId="0" applyFont="1" applyFill="1" applyBorder="1" applyAlignment="1">
      <alignment horizontal="center"/>
    </xf>
    <xf numFmtId="49" fontId="25" fillId="0" borderId="9" xfId="0" applyNumberFormat="1" applyFont="1" applyFill="1" applyBorder="1" applyAlignment="1">
      <alignment horizontal="center"/>
    </xf>
    <xf numFmtId="0" fontId="17" fillId="0" borderId="7" xfId="0" applyFont="1" applyFill="1" applyBorder="1"/>
    <xf numFmtId="0" fontId="17" fillId="0" borderId="6" xfId="0" applyFont="1" applyFill="1" applyBorder="1"/>
    <xf numFmtId="43" fontId="17" fillId="0" borderId="12" xfId="1" applyNumberFormat="1" applyFont="1" applyFill="1" applyBorder="1"/>
    <xf numFmtId="49" fontId="17" fillId="0" borderId="7" xfId="0" applyNumberFormat="1" applyFont="1" applyFill="1" applyBorder="1" applyAlignment="1">
      <alignment horizontal="center"/>
    </xf>
    <xf numFmtId="43" fontId="28" fillId="0" borderId="12" xfId="0" applyNumberFormat="1" applyFont="1" applyFill="1" applyBorder="1"/>
    <xf numFmtId="0" fontId="24" fillId="0" borderId="4" xfId="0" applyFont="1" applyFill="1" applyBorder="1"/>
    <xf numFmtId="0" fontId="25" fillId="0" borderId="0" xfId="0" applyFont="1" applyFill="1" applyBorder="1"/>
    <xf numFmtId="43" fontId="25" fillId="0" borderId="12" xfId="1" applyNumberFormat="1" applyFont="1" applyFill="1" applyBorder="1" applyAlignment="1"/>
    <xf numFmtId="49" fontId="25" fillId="0" borderId="12" xfId="0" applyNumberFormat="1" applyFont="1" applyFill="1" applyBorder="1" applyAlignment="1">
      <alignment horizontal="center"/>
    </xf>
    <xf numFmtId="43" fontId="17" fillId="0" borderId="11" xfId="1" applyNumberFormat="1" applyFont="1" applyFill="1" applyBorder="1" applyAlignment="1">
      <alignment horizontal="center"/>
    </xf>
    <xf numFmtId="43" fontId="25" fillId="0" borderId="9" xfId="1" applyNumberFormat="1" applyFont="1" applyFill="1" applyBorder="1" applyAlignment="1"/>
    <xf numFmtId="0" fontId="26" fillId="0" borderId="0" xfId="0" applyFont="1" applyFill="1" applyBorder="1" applyAlignment="1">
      <alignment shrinkToFit="1"/>
    </xf>
    <xf numFmtId="0" fontId="26" fillId="0" borderId="11" xfId="0" applyFont="1" applyFill="1" applyBorder="1" applyAlignment="1">
      <alignment horizontal="center"/>
    </xf>
    <xf numFmtId="43" fontId="25" fillId="0" borderId="11" xfId="1" applyNumberFormat="1" applyFont="1" applyFill="1" applyBorder="1" applyAlignment="1"/>
    <xf numFmtId="43" fontId="26" fillId="0" borderId="11" xfId="1" applyNumberFormat="1" applyFont="1" applyFill="1" applyBorder="1" applyAlignment="1"/>
    <xf numFmtId="49" fontId="25" fillId="0" borderId="11" xfId="0" applyNumberFormat="1" applyFont="1" applyFill="1" applyBorder="1" applyAlignment="1">
      <alignment horizontal="center"/>
    </xf>
    <xf numFmtId="43" fontId="26" fillId="0" borderId="11" xfId="1" applyNumberFormat="1" applyFont="1" applyFill="1" applyBorder="1"/>
    <xf numFmtId="0" fontId="26" fillId="0" borderId="0" xfId="0" applyFont="1" applyFill="1" applyBorder="1"/>
    <xf numFmtId="43" fontId="26" fillId="0" borderId="9" xfId="1" applyNumberFormat="1" applyFont="1" applyFill="1" applyBorder="1" applyAlignment="1"/>
    <xf numFmtId="43" fontId="26" fillId="0" borderId="9" xfId="1" applyNumberFormat="1" applyFont="1" applyFill="1" applyBorder="1"/>
    <xf numFmtId="0" fontId="24" fillId="0" borderId="13" xfId="0" applyFont="1" applyFill="1" applyBorder="1"/>
    <xf numFmtId="0" fontId="25" fillId="0" borderId="15" xfId="0" applyFont="1" applyFill="1" applyBorder="1"/>
    <xf numFmtId="0" fontId="25" fillId="0" borderId="9" xfId="0" applyFont="1" applyFill="1" applyBorder="1" applyAlignment="1">
      <alignment horizontal="center"/>
    </xf>
    <xf numFmtId="43" fontId="26" fillId="0" borderId="0" xfId="0" applyNumberFormat="1" applyFont="1" applyFill="1"/>
    <xf numFmtId="0" fontId="24" fillId="0" borderId="0" xfId="0" applyFont="1" applyFill="1" applyBorder="1"/>
    <xf numFmtId="0" fontId="25" fillId="0" borderId="0" xfId="0" applyFont="1" applyFill="1" applyBorder="1" applyAlignment="1">
      <alignment horizontal="center"/>
    </xf>
    <xf numFmtId="43" fontId="25" fillId="0" borderId="0" xfId="1" applyNumberFormat="1" applyFont="1" applyFill="1" applyBorder="1" applyAlignment="1"/>
    <xf numFmtId="49" fontId="25" fillId="0" borderId="0" xfId="0" applyNumberFormat="1" applyFont="1" applyFill="1" applyBorder="1" applyAlignment="1">
      <alignment horizontal="center"/>
    </xf>
    <xf numFmtId="43" fontId="25" fillId="0" borderId="0" xfId="1" applyNumberFormat="1" applyFont="1" applyFill="1" applyBorder="1"/>
    <xf numFmtId="0" fontId="17" fillId="0" borderId="0" xfId="0" applyFont="1" applyBorder="1" applyAlignment="1">
      <alignment horizontal="left"/>
    </xf>
    <xf numFmtId="0" fontId="17" fillId="0" borderId="0" xfId="0" applyFont="1" applyBorder="1" applyAlignment="1">
      <alignment horizontal="center"/>
    </xf>
    <xf numFmtId="0" fontId="17" fillId="0" borderId="0" xfId="0" applyFont="1" applyAlignment="1">
      <alignment horizontal="left"/>
    </xf>
    <xf numFmtId="0" fontId="17" fillId="0" borderId="0" xfId="0" applyFont="1" applyAlignment="1">
      <alignment horizontal="center"/>
    </xf>
    <xf numFmtId="43" fontId="17" fillId="0" borderId="0" xfId="1" applyNumberFormat="1" applyFont="1" applyFill="1"/>
    <xf numFmtId="0" fontId="17" fillId="0" borderId="0" xfId="0" applyFont="1" applyFill="1" applyBorder="1" applyAlignment="1">
      <alignment wrapText="1"/>
    </xf>
    <xf numFmtId="0" fontId="34" fillId="0" borderId="0" xfId="0" applyFont="1"/>
    <xf numFmtId="0" fontId="35" fillId="0" borderId="9" xfId="0" applyFont="1" applyBorder="1" applyAlignment="1">
      <alignment horizontal="center" vertical="center" wrapText="1"/>
    </xf>
    <xf numFmtId="0" fontId="35" fillId="0" borderId="10" xfId="0" applyFont="1" applyBorder="1" applyAlignment="1">
      <alignment horizontal="center" vertical="center" wrapText="1"/>
    </xf>
    <xf numFmtId="0" fontId="35" fillId="0" borderId="10" xfId="0" applyFont="1" applyBorder="1" applyAlignment="1">
      <alignment horizontal="left" vertical="center" wrapText="1"/>
    </xf>
    <xf numFmtId="0" fontId="35" fillId="0" borderId="12" xfId="0" applyFont="1" applyBorder="1" applyAlignment="1">
      <alignment horizontal="center" vertical="center" wrapText="1"/>
    </xf>
    <xf numFmtId="0" fontId="35" fillId="0" borderId="9" xfId="0" applyFont="1" applyBorder="1" applyAlignment="1">
      <alignment horizontal="left" vertical="center" wrapText="1"/>
    </xf>
    <xf numFmtId="187" fontId="35" fillId="0" borderId="9" xfId="1" applyFont="1" applyBorder="1" applyAlignment="1">
      <alignment horizontal="center" vertical="center" wrapText="1"/>
    </xf>
    <xf numFmtId="0" fontId="35" fillId="0" borderId="10" xfId="0" applyFont="1" applyBorder="1" applyAlignment="1">
      <alignment vertical="center" wrapText="1"/>
    </xf>
    <xf numFmtId="0" fontId="35" fillId="0" borderId="9" xfId="0" applyFont="1" applyBorder="1" applyAlignment="1">
      <alignment vertical="center" wrapText="1"/>
    </xf>
    <xf numFmtId="0" fontId="35" fillId="0" borderId="9" xfId="0" applyFont="1" applyBorder="1" applyAlignment="1">
      <alignment horizontal="justify" vertical="center" wrapText="1"/>
    </xf>
    <xf numFmtId="187" fontId="35" fillId="0" borderId="9" xfId="1" applyFont="1" applyBorder="1" applyAlignment="1">
      <alignment horizontal="right" vertical="center" wrapText="1"/>
    </xf>
    <xf numFmtId="0" fontId="15" fillId="0" borderId="9" xfId="0" applyFont="1" applyBorder="1" applyAlignment="1">
      <alignment vertical="top" wrapText="1"/>
    </xf>
    <xf numFmtId="187" fontId="33" fillId="0" borderId="47" xfId="1" applyFont="1" applyBorder="1"/>
    <xf numFmtId="0" fontId="17" fillId="0" borderId="9" xfId="0" applyFont="1" applyBorder="1" applyAlignment="1">
      <alignment horizontal="center"/>
    </xf>
    <xf numFmtId="0" fontId="17" fillId="0" borderId="11" xfId="0" applyFont="1" applyBorder="1"/>
    <xf numFmtId="0" fontId="17" fillId="0" borderId="11" xfId="0" applyFont="1" applyBorder="1" applyAlignment="1">
      <alignment horizontal="center"/>
    </xf>
    <xf numFmtId="187" fontId="17" fillId="0" borderId="11" xfId="1" applyFont="1" applyBorder="1"/>
    <xf numFmtId="0" fontId="17" fillId="0" borderId="14" xfId="0" applyFont="1" applyBorder="1" applyAlignment="1">
      <alignment horizontal="center"/>
    </xf>
    <xf numFmtId="0" fontId="17" fillId="0" borderId="14" xfId="0" applyFont="1" applyBorder="1"/>
    <xf numFmtId="187" fontId="17" fillId="0" borderId="14" xfId="1" applyFont="1" applyBorder="1"/>
    <xf numFmtId="187" fontId="17" fillId="0" borderId="0" xfId="1" applyFont="1" applyBorder="1"/>
    <xf numFmtId="0" fontId="17" fillId="0" borderId="9" xfId="0" applyFont="1" applyBorder="1" applyAlignment="1">
      <alignment horizontal="center" shrinkToFit="1"/>
    </xf>
    <xf numFmtId="0" fontId="15" fillId="0" borderId="11" xfId="0" applyFont="1" applyFill="1" applyBorder="1"/>
    <xf numFmtId="0" fontId="17" fillId="0" borderId="1" xfId="0" applyFont="1" applyBorder="1"/>
    <xf numFmtId="0" fontId="17" fillId="0" borderId="2" xfId="0" applyFont="1" applyBorder="1"/>
    <xf numFmtId="187" fontId="17" fillId="0" borderId="2" xfId="1" applyFont="1" applyBorder="1" applyAlignment="1"/>
    <xf numFmtId="187" fontId="17" fillId="0" borderId="3" xfId="1" applyFont="1" applyBorder="1" applyAlignment="1"/>
    <xf numFmtId="187" fontId="17" fillId="0" borderId="10" xfId="1" applyFont="1" applyBorder="1" applyAlignment="1"/>
    <xf numFmtId="0" fontId="17" fillId="0" borderId="10" xfId="0" applyFont="1" applyBorder="1" applyAlignment="1"/>
    <xf numFmtId="0" fontId="17" fillId="0" borderId="4" xfId="0" applyFont="1" applyBorder="1"/>
    <xf numFmtId="187" fontId="17" fillId="0" borderId="0" xfId="1" applyFont="1" applyBorder="1" applyAlignment="1"/>
    <xf numFmtId="187" fontId="17" fillId="0" borderId="5" xfId="1" applyFont="1" applyBorder="1" applyAlignment="1"/>
    <xf numFmtId="187" fontId="17" fillId="0" borderId="11" xfId="1" applyFont="1" applyBorder="1" applyAlignment="1"/>
    <xf numFmtId="0" fontId="17" fillId="0" borderId="11" xfId="0" applyFont="1" applyBorder="1" applyAlignment="1"/>
    <xf numFmtId="0" fontId="17" fillId="0" borderId="0" xfId="0" applyFont="1" applyBorder="1" applyAlignment="1"/>
    <xf numFmtId="0" fontId="17" fillId="0" borderId="5" xfId="0" applyFont="1" applyBorder="1" applyAlignment="1"/>
    <xf numFmtId="0" fontId="17" fillId="0" borderId="5" xfId="0" applyFont="1" applyBorder="1"/>
    <xf numFmtId="187" fontId="37" fillId="0" borderId="11" xfId="1" applyFont="1" applyBorder="1"/>
    <xf numFmtId="187" fontId="17" fillId="0" borderId="11" xfId="0" applyNumberFormat="1" applyFont="1" applyBorder="1"/>
    <xf numFmtId="43" fontId="17" fillId="0" borderId="0" xfId="0" applyNumberFormat="1" applyFont="1"/>
    <xf numFmtId="0" fontId="17" fillId="0" borderId="12" xfId="0" applyFont="1" applyBorder="1"/>
    <xf numFmtId="187" fontId="37" fillId="0" borderId="12" xfId="1" applyFont="1" applyBorder="1"/>
    <xf numFmtId="187" fontId="17" fillId="0" borderId="12" xfId="1" applyFont="1" applyBorder="1"/>
    <xf numFmtId="0" fontId="17" fillId="0" borderId="13" xfId="0" applyFont="1" applyBorder="1" applyAlignment="1">
      <alignment horizontal="center"/>
    </xf>
    <xf numFmtId="0" fontId="17" fillId="0" borderId="15" xfId="0" applyFont="1" applyBorder="1"/>
    <xf numFmtId="0" fontId="17" fillId="0" borderId="16" xfId="0" applyFont="1" applyBorder="1"/>
    <xf numFmtId="187" fontId="17" fillId="0" borderId="9" xfId="0" applyNumberFormat="1" applyFont="1" applyBorder="1"/>
    <xf numFmtId="0" fontId="17" fillId="0" borderId="0" xfId="0" applyNumberFormat="1" applyFont="1" applyFill="1" applyBorder="1" applyAlignment="1">
      <alignment vertical="top" wrapText="1"/>
    </xf>
    <xf numFmtId="0" fontId="17" fillId="0" borderId="0" xfId="0" applyFont="1" applyFill="1" applyBorder="1"/>
    <xf numFmtId="0" fontId="17" fillId="0" borderId="21" xfId="0" applyNumberFormat="1" applyFont="1" applyFill="1" applyBorder="1" applyAlignment="1">
      <alignment vertical="top" wrapText="1"/>
    </xf>
    <xf numFmtId="0" fontId="17" fillId="0" borderId="22" xfId="0" applyNumberFormat="1" applyFont="1" applyFill="1" applyBorder="1" applyAlignment="1">
      <alignment vertical="top" wrapText="1"/>
    </xf>
    <xf numFmtId="0" fontId="17" fillId="0" borderId="24" xfId="0" applyNumberFormat="1" applyFont="1" applyFill="1" applyBorder="1" applyAlignment="1">
      <alignment vertical="top" wrapText="1"/>
    </xf>
    <xf numFmtId="0" fontId="17" fillId="0" borderId="25" xfId="0" applyNumberFormat="1" applyFont="1" applyFill="1" applyBorder="1" applyAlignment="1">
      <alignment vertical="top" wrapText="1"/>
    </xf>
    <xf numFmtId="0" fontId="20" fillId="0" borderId="66" xfId="0" applyNumberFormat="1" applyFont="1" applyFill="1" applyBorder="1" applyAlignment="1">
      <alignment horizontal="right" vertical="center" wrapText="1" readingOrder="1"/>
    </xf>
    <xf numFmtId="0" fontId="21" fillId="0" borderId="66" xfId="0" applyNumberFormat="1" applyFont="1" applyFill="1" applyBorder="1" applyAlignment="1">
      <alignment horizontal="right" vertical="center" wrapText="1" readingOrder="1"/>
    </xf>
    <xf numFmtId="0" fontId="17" fillId="0" borderId="27" xfId="0" applyNumberFormat="1" applyFont="1" applyFill="1" applyBorder="1" applyAlignment="1">
      <alignment vertical="top" wrapText="1"/>
    </xf>
    <xf numFmtId="0" fontId="17" fillId="0" borderId="28" xfId="0" applyNumberFormat="1" applyFont="1" applyFill="1" applyBorder="1" applyAlignment="1">
      <alignment vertical="top" wrapText="1"/>
    </xf>
    <xf numFmtId="0" fontId="17" fillId="0" borderId="29" xfId="0" applyNumberFormat="1" applyFont="1" applyFill="1" applyBorder="1" applyAlignment="1">
      <alignment vertical="top" wrapText="1"/>
    </xf>
    <xf numFmtId="0" fontId="17" fillId="0" borderId="30" xfId="0" applyNumberFormat="1" applyFont="1" applyFill="1" applyBorder="1" applyAlignment="1">
      <alignment vertical="top" wrapText="1"/>
    </xf>
    <xf numFmtId="0" fontId="26" fillId="0" borderId="35" xfId="0" applyNumberFormat="1" applyFont="1" applyFill="1" applyBorder="1" applyAlignment="1">
      <alignment horizontal="center" vertical="center" wrapText="1" readingOrder="1"/>
    </xf>
    <xf numFmtId="0" fontId="26" fillId="4" borderId="42" xfId="0" applyNumberFormat="1" applyFont="1" applyFill="1" applyBorder="1" applyAlignment="1">
      <alignment vertical="top" wrapText="1" readingOrder="1"/>
    </xf>
    <xf numFmtId="189" fontId="26" fillId="0" borderId="17" xfId="0" applyNumberFormat="1" applyFont="1" applyFill="1" applyBorder="1" applyAlignment="1">
      <alignment horizontal="right" vertical="center" wrapText="1" readingOrder="1"/>
    </xf>
    <xf numFmtId="189" fontId="26" fillId="0" borderId="17" xfId="0" applyNumberFormat="1" applyFont="1" applyFill="1" applyBorder="1" applyAlignment="1">
      <alignment vertical="top" wrapText="1" readingOrder="1"/>
    </xf>
    <xf numFmtId="0" fontId="14" fillId="0" borderId="0" xfId="0" applyFont="1" applyFill="1" applyBorder="1"/>
    <xf numFmtId="0" fontId="17" fillId="0" borderId="0" xfId="0" applyFont="1" applyFill="1" applyBorder="1" applyAlignment="1"/>
    <xf numFmtId="0" fontId="17" fillId="0" borderId="0" xfId="0" applyFont="1" applyFill="1" applyAlignment="1">
      <alignment horizontal="left" vertical="center"/>
    </xf>
    <xf numFmtId="0" fontId="17" fillId="0" borderId="0" xfId="0" applyFont="1" applyFill="1" applyAlignment="1">
      <alignment horizontal="center" vertical="center"/>
    </xf>
    <xf numFmtId="191" fontId="17" fillId="0" borderId="0" xfId="1" applyNumberFormat="1" applyFont="1" applyFill="1" applyAlignment="1">
      <alignment horizontal="left" vertical="center"/>
    </xf>
    <xf numFmtId="0" fontId="17" fillId="0" borderId="0" xfId="0" applyFont="1" applyFill="1" applyBorder="1" applyAlignment="1">
      <alignment horizontal="center"/>
    </xf>
    <xf numFmtId="191" fontId="17" fillId="0" borderId="0" xfId="1" applyNumberFormat="1" applyFont="1" applyFill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9" fillId="0" borderId="0" xfId="0" applyFont="1" applyFill="1" applyBorder="1"/>
    <xf numFmtId="0" fontId="39" fillId="0" borderId="0" xfId="0" applyNumberFormat="1" applyFont="1" applyFill="1" applyBorder="1" applyAlignment="1">
      <alignment vertical="top" wrapText="1"/>
    </xf>
    <xf numFmtId="0" fontId="43" fillId="0" borderId="54" xfId="0" applyNumberFormat="1" applyFont="1" applyFill="1" applyBorder="1" applyAlignment="1">
      <alignment horizontal="right" vertical="center" wrapText="1" readingOrder="1"/>
    </xf>
    <xf numFmtId="0" fontId="42" fillId="0" borderId="54" xfId="0" applyNumberFormat="1" applyFont="1" applyFill="1" applyBorder="1" applyAlignment="1">
      <alignment horizontal="right" vertical="center" wrapText="1" readingOrder="1"/>
    </xf>
    <xf numFmtId="0" fontId="39" fillId="0" borderId="51" xfId="0" applyNumberFormat="1" applyFont="1" applyFill="1" applyBorder="1" applyAlignment="1">
      <alignment vertical="top" wrapText="1"/>
    </xf>
    <xf numFmtId="0" fontId="39" fillId="0" borderId="52" xfId="0" applyNumberFormat="1" applyFont="1" applyFill="1" applyBorder="1" applyAlignment="1">
      <alignment vertical="top" wrapText="1"/>
    </xf>
    <xf numFmtId="0" fontId="39" fillId="0" borderId="53" xfId="0" applyNumberFormat="1" applyFont="1" applyFill="1" applyBorder="1" applyAlignment="1">
      <alignment vertical="top" wrapText="1"/>
    </xf>
    <xf numFmtId="0" fontId="39" fillId="0" borderId="56" xfId="0" applyNumberFormat="1" applyFont="1" applyFill="1" applyBorder="1" applyAlignment="1">
      <alignment vertical="top" wrapText="1"/>
    </xf>
    <xf numFmtId="0" fontId="39" fillId="0" borderId="57" xfId="0" applyNumberFormat="1" applyFont="1" applyFill="1" applyBorder="1" applyAlignment="1">
      <alignment vertical="top" wrapText="1"/>
    </xf>
    <xf numFmtId="0" fontId="39" fillId="0" borderId="58" xfId="0" applyNumberFormat="1" applyFont="1" applyFill="1" applyBorder="1" applyAlignment="1">
      <alignment vertical="top" wrapText="1"/>
    </xf>
    <xf numFmtId="0" fontId="39" fillId="0" borderId="59" xfId="0" applyNumberFormat="1" applyFont="1" applyFill="1" applyBorder="1" applyAlignment="1">
      <alignment vertical="top" wrapText="1"/>
    </xf>
    <xf numFmtId="0" fontId="3" fillId="0" borderId="0" xfId="0" applyFont="1" applyBorder="1" applyAlignment="1">
      <alignment horizontal="center"/>
    </xf>
    <xf numFmtId="0" fontId="18" fillId="0" borderId="26" xfId="0" applyNumberFormat="1" applyFont="1" applyFill="1" applyBorder="1" applyAlignment="1">
      <alignment horizontal="right" vertical="center" wrapText="1" readingOrder="1"/>
    </xf>
    <xf numFmtId="0" fontId="18" fillId="0" borderId="17" xfId="0" applyNumberFormat="1" applyFont="1" applyFill="1" applyBorder="1" applyAlignment="1">
      <alignment horizontal="right" vertical="center" wrapText="1" readingOrder="1"/>
    </xf>
    <xf numFmtId="0" fontId="17" fillId="0" borderId="0" xfId="0" applyFont="1" applyFill="1" applyBorder="1"/>
    <xf numFmtId="0" fontId="22" fillId="0" borderId="0" xfId="0" applyNumberFormat="1" applyFont="1" applyFill="1" applyBorder="1" applyAlignment="1">
      <alignment vertical="top" wrapText="1" readingOrder="1"/>
    </xf>
    <xf numFmtId="0" fontId="18" fillId="0" borderId="17" xfId="0" applyNumberFormat="1" applyFont="1" applyFill="1" applyBorder="1" applyAlignment="1">
      <alignment horizontal="center" vertical="center" wrapText="1" readingOrder="1"/>
    </xf>
    <xf numFmtId="0" fontId="21" fillId="0" borderId="65" xfId="0" applyNumberFormat="1" applyFont="1" applyFill="1" applyBorder="1" applyAlignment="1">
      <alignment horizontal="right" vertical="center" wrapText="1" readingOrder="1"/>
    </xf>
    <xf numFmtId="0" fontId="16" fillId="0" borderId="17" xfId="0" applyNumberFormat="1" applyFont="1" applyFill="1" applyBorder="1" applyAlignment="1">
      <alignment horizontal="right" vertical="center" wrapText="1" readingOrder="1"/>
    </xf>
    <xf numFmtId="0" fontId="16" fillId="0" borderId="17" xfId="0" applyNumberFormat="1" applyFont="1" applyFill="1" applyBorder="1" applyAlignment="1">
      <alignment horizontal="center" vertical="center" wrapText="1" readingOrder="1"/>
    </xf>
    <xf numFmtId="0" fontId="18" fillId="0" borderId="20" xfId="0" applyNumberFormat="1" applyFont="1" applyFill="1" applyBorder="1" applyAlignment="1">
      <alignment horizontal="center" vertical="center" wrapText="1" readingOrder="1"/>
    </xf>
    <xf numFmtId="0" fontId="20" fillId="0" borderId="65" xfId="0" applyNumberFormat="1" applyFont="1" applyFill="1" applyBorder="1" applyAlignment="1">
      <alignment horizontal="right" vertical="center" wrapText="1" readingOrder="1"/>
    </xf>
    <xf numFmtId="189" fontId="16" fillId="0" borderId="17" xfId="0" applyNumberFormat="1" applyFont="1" applyFill="1" applyBorder="1" applyAlignment="1">
      <alignment horizontal="right" vertical="center" wrapText="1" readingOrder="1"/>
    </xf>
    <xf numFmtId="189" fontId="18" fillId="0" borderId="17" xfId="0" applyNumberFormat="1" applyFont="1" applyFill="1" applyBorder="1" applyAlignment="1">
      <alignment horizontal="right" vertical="center" wrapText="1" readingOrder="1"/>
    </xf>
    <xf numFmtId="188" fontId="16" fillId="0" borderId="17" xfId="0" applyNumberFormat="1" applyFont="1" applyFill="1" applyBorder="1" applyAlignment="1">
      <alignment horizontal="right" vertical="center" wrapText="1" readingOrder="1"/>
    </xf>
    <xf numFmtId="0" fontId="39" fillId="0" borderId="0" xfId="0" applyFont="1" applyFill="1" applyBorder="1"/>
    <xf numFmtId="0" fontId="39" fillId="0" borderId="0" xfId="0" applyNumberFormat="1" applyFont="1" applyFill="1" applyBorder="1" applyAlignment="1">
      <alignment vertical="top" wrapText="1"/>
    </xf>
    <xf numFmtId="0" fontId="16" fillId="0" borderId="0" xfId="0" applyNumberFormat="1" applyFont="1" applyFill="1" applyBorder="1" applyAlignment="1">
      <alignment horizontal="right" vertical="top" wrapText="1" readingOrder="1"/>
    </xf>
    <xf numFmtId="0" fontId="18" fillId="0" borderId="17" xfId="0" applyNumberFormat="1" applyFont="1" applyFill="1" applyBorder="1" applyAlignment="1">
      <alignment horizontal="center" vertical="center" wrapText="1" readingOrder="1"/>
    </xf>
    <xf numFmtId="0" fontId="16" fillId="0" borderId="17" xfId="0" applyNumberFormat="1" applyFont="1" applyFill="1" applyBorder="1" applyAlignment="1">
      <alignment horizontal="center" vertical="center" wrapText="1" readingOrder="1"/>
    </xf>
    <xf numFmtId="0" fontId="17" fillId="0" borderId="0" xfId="0" applyFont="1" applyFill="1" applyBorder="1"/>
    <xf numFmtId="0" fontId="16" fillId="0" borderId="17" xfId="0" applyNumberFormat="1" applyFont="1" applyFill="1" applyBorder="1" applyAlignment="1">
      <alignment vertical="center" wrapText="1" readingOrder="1"/>
    </xf>
    <xf numFmtId="0" fontId="15" fillId="0" borderId="0" xfId="0" applyFont="1" applyFill="1" applyBorder="1"/>
    <xf numFmtId="0" fontId="47" fillId="0" borderId="17" xfId="0" applyNumberFormat="1" applyFont="1" applyFill="1" applyBorder="1" applyAlignment="1">
      <alignment horizontal="center" vertical="center" wrapText="1" readingOrder="1"/>
    </xf>
    <xf numFmtId="0" fontId="47" fillId="0" borderId="23" xfId="0" applyNumberFormat="1" applyFont="1" applyFill="1" applyBorder="1" applyAlignment="1">
      <alignment horizontal="center" vertical="center" wrapText="1" readingOrder="1"/>
    </xf>
    <xf numFmtId="0" fontId="44" fillId="4" borderId="42" xfId="0" applyNumberFormat="1" applyFont="1" applyFill="1" applyBorder="1" applyAlignment="1">
      <alignment vertical="top" wrapText="1" readingOrder="1"/>
    </xf>
    <xf numFmtId="0" fontId="44" fillId="0" borderId="42" xfId="0" applyNumberFormat="1" applyFont="1" applyFill="1" applyBorder="1" applyAlignment="1">
      <alignment vertical="top" wrapText="1" readingOrder="1"/>
    </xf>
    <xf numFmtId="189" fontId="44" fillId="0" borderId="17" xfId="0" applyNumberFormat="1" applyFont="1" applyFill="1" applyBorder="1" applyAlignment="1">
      <alignment horizontal="right" vertical="top" wrapText="1" readingOrder="1"/>
    </xf>
    <xf numFmtId="189" fontId="53" fillId="0" borderId="17" xfId="0" applyNumberFormat="1" applyFont="1" applyFill="1" applyBorder="1" applyAlignment="1">
      <alignment horizontal="right" vertical="top" wrapText="1" readingOrder="1"/>
    </xf>
    <xf numFmtId="0" fontId="52" fillId="3" borderId="17" xfId="0" applyNumberFormat="1" applyFont="1" applyFill="1" applyBorder="1" applyAlignment="1">
      <alignment vertical="top" wrapText="1" readingOrder="1"/>
    </xf>
    <xf numFmtId="0" fontId="39" fillId="0" borderId="27" xfId="0" applyNumberFormat="1" applyFont="1" applyFill="1" applyBorder="1" applyAlignment="1">
      <alignment vertical="top" wrapText="1"/>
    </xf>
    <xf numFmtId="0" fontId="39" fillId="0" borderId="21" xfId="0" applyNumberFormat="1" applyFont="1" applyFill="1" applyBorder="1" applyAlignment="1">
      <alignment vertical="top" wrapText="1"/>
    </xf>
    <xf numFmtId="0" fontId="39" fillId="0" borderId="22" xfId="0" applyNumberFormat="1" applyFont="1" applyFill="1" applyBorder="1" applyAlignment="1">
      <alignment vertical="top" wrapText="1"/>
    </xf>
    <xf numFmtId="0" fontId="39" fillId="0" borderId="28" xfId="0" applyNumberFormat="1" applyFont="1" applyFill="1" applyBorder="1" applyAlignment="1">
      <alignment vertical="top" wrapText="1"/>
    </xf>
    <xf numFmtId="0" fontId="39" fillId="0" borderId="29" xfId="0" applyNumberFormat="1" applyFont="1" applyFill="1" applyBorder="1" applyAlignment="1">
      <alignment vertical="top" wrapText="1"/>
    </xf>
    <xf numFmtId="0" fontId="45" fillId="0" borderId="35" xfId="0" applyNumberFormat="1" applyFont="1" applyFill="1" applyBorder="1" applyAlignment="1">
      <alignment horizontal="center" vertical="center" wrapText="1" readingOrder="1"/>
    </xf>
    <xf numFmtId="0" fontId="39" fillId="0" borderId="30" xfId="0" applyNumberFormat="1" applyFont="1" applyFill="1" applyBorder="1" applyAlignment="1">
      <alignment vertical="top" wrapText="1"/>
    </xf>
    <xf numFmtId="0" fontId="39" fillId="0" borderId="24" xfId="0" applyNumberFormat="1" applyFont="1" applyFill="1" applyBorder="1" applyAlignment="1">
      <alignment vertical="top" wrapText="1"/>
    </xf>
    <xf numFmtId="0" fontId="39" fillId="0" borderId="25" xfId="0" applyNumberFormat="1" applyFont="1" applyFill="1" applyBorder="1" applyAlignment="1">
      <alignment vertical="top" wrapText="1"/>
    </xf>
    <xf numFmtId="0" fontId="44" fillId="0" borderId="35" xfId="0" applyNumberFormat="1" applyFont="1" applyFill="1" applyBorder="1" applyAlignment="1">
      <alignment horizontal="center" vertical="center" wrapText="1" readingOrder="1"/>
    </xf>
    <xf numFmtId="0" fontId="55" fillId="0" borderId="0" xfId="0" applyFont="1" applyFill="1" applyBorder="1"/>
    <xf numFmtId="0" fontId="55" fillId="0" borderId="27" xfId="0" applyNumberFormat="1" applyFont="1" applyFill="1" applyBorder="1" applyAlignment="1">
      <alignment vertical="top" wrapText="1"/>
    </xf>
    <xf numFmtId="0" fontId="55" fillId="0" borderId="21" xfId="0" applyNumberFormat="1" applyFont="1" applyFill="1" applyBorder="1" applyAlignment="1">
      <alignment vertical="top" wrapText="1"/>
    </xf>
    <xf numFmtId="0" fontId="54" fillId="0" borderId="22" xfId="0" applyNumberFormat="1" applyFont="1" applyFill="1" applyBorder="1" applyAlignment="1">
      <alignment horizontal="left" vertical="center" wrapText="1" readingOrder="1"/>
    </xf>
    <xf numFmtId="0" fontId="55" fillId="0" borderId="28" xfId="0" applyNumberFormat="1" applyFont="1" applyFill="1" applyBorder="1" applyAlignment="1">
      <alignment vertical="top" wrapText="1"/>
    </xf>
    <xf numFmtId="0" fontId="55" fillId="0" borderId="0" xfId="0" applyNumberFormat="1" applyFont="1" applyFill="1" applyBorder="1" applyAlignment="1">
      <alignment vertical="top" wrapText="1"/>
    </xf>
    <xf numFmtId="0" fontId="55" fillId="0" borderId="29" xfId="0" applyNumberFormat="1" applyFont="1" applyFill="1" applyBorder="1" applyAlignment="1">
      <alignment vertical="top" wrapText="1"/>
    </xf>
    <xf numFmtId="0" fontId="54" fillId="0" borderId="35" xfId="0" applyNumberFormat="1" applyFont="1" applyFill="1" applyBorder="1" applyAlignment="1">
      <alignment horizontal="center" vertical="center" wrapText="1" readingOrder="1"/>
    </xf>
    <xf numFmtId="0" fontId="55" fillId="0" borderId="24" xfId="0" applyNumberFormat="1" applyFont="1" applyFill="1" applyBorder="1" applyAlignment="1">
      <alignment vertical="top" wrapText="1"/>
    </xf>
    <xf numFmtId="0" fontId="55" fillId="0" borderId="25" xfId="0" applyNumberFormat="1" applyFont="1" applyFill="1" applyBorder="1" applyAlignment="1">
      <alignment vertical="top" wrapText="1"/>
    </xf>
    <xf numFmtId="0" fontId="56" fillId="0" borderId="35" xfId="0" applyNumberFormat="1" applyFont="1" applyFill="1" applyBorder="1" applyAlignment="1">
      <alignment horizontal="center" vertical="center" wrapText="1" readingOrder="1"/>
    </xf>
    <xf numFmtId="0" fontId="54" fillId="4" borderId="42" xfId="0" applyNumberFormat="1" applyFont="1" applyFill="1" applyBorder="1" applyAlignment="1">
      <alignment vertical="top" wrapText="1" readingOrder="1"/>
    </xf>
    <xf numFmtId="188" fontId="56" fillId="0" borderId="17" xfId="0" applyNumberFormat="1" applyFont="1" applyFill="1" applyBorder="1" applyAlignment="1">
      <alignment horizontal="right" vertical="center" wrapText="1" readingOrder="1"/>
    </xf>
    <xf numFmtId="188" fontId="57" fillId="0" borderId="17" xfId="0" applyNumberFormat="1" applyFont="1" applyFill="1" applyBorder="1" applyAlignment="1">
      <alignment horizontal="right" vertical="center" wrapText="1" readingOrder="1"/>
    </xf>
    <xf numFmtId="188" fontId="58" fillId="0" borderId="17" xfId="0" applyNumberFormat="1" applyFont="1" applyFill="1" applyBorder="1" applyAlignment="1">
      <alignment horizontal="right" vertical="center" wrapText="1" readingOrder="1"/>
    </xf>
    <xf numFmtId="188" fontId="47" fillId="0" borderId="17" xfId="0" applyNumberFormat="1" applyFont="1" applyFill="1" applyBorder="1" applyAlignment="1">
      <alignment horizontal="right" vertical="top" wrapText="1" readingOrder="1"/>
    </xf>
    <xf numFmtId="188" fontId="59" fillId="0" borderId="17" xfId="0" applyNumberFormat="1" applyFont="1" applyFill="1" applyBorder="1" applyAlignment="1">
      <alignment horizontal="right" vertical="top" wrapText="1" readingOrder="1"/>
    </xf>
    <xf numFmtId="188" fontId="61" fillId="0" borderId="17" xfId="0" applyNumberFormat="1" applyFont="1" applyFill="1" applyBorder="1" applyAlignment="1">
      <alignment horizontal="right" vertical="top" wrapText="1" readingOrder="1"/>
    </xf>
    <xf numFmtId="188" fontId="63" fillId="0" borderId="17" xfId="0" applyNumberFormat="1" applyFont="1" applyFill="1" applyBorder="1" applyAlignment="1">
      <alignment horizontal="right" vertical="top" wrapText="1" readingOrder="1"/>
    </xf>
    <xf numFmtId="0" fontId="15" fillId="0" borderId="27" xfId="0" applyNumberFormat="1" applyFont="1" applyFill="1" applyBorder="1" applyAlignment="1">
      <alignment vertical="top" wrapText="1"/>
    </xf>
    <xf numFmtId="0" fontId="15" fillId="0" borderId="21" xfId="0" applyNumberFormat="1" applyFont="1" applyFill="1" applyBorder="1" applyAlignment="1">
      <alignment vertical="top" wrapText="1"/>
    </xf>
    <xf numFmtId="0" fontId="15" fillId="0" borderId="22" xfId="0" applyNumberFormat="1" applyFont="1" applyFill="1" applyBorder="1" applyAlignment="1">
      <alignment vertical="top" wrapText="1"/>
    </xf>
    <xf numFmtId="0" fontId="47" fillId="0" borderId="32" xfId="0" applyNumberFormat="1" applyFont="1" applyFill="1" applyBorder="1" applyAlignment="1">
      <alignment horizontal="center" vertical="center" wrapText="1" readingOrder="1"/>
    </xf>
    <xf numFmtId="0" fontId="15" fillId="0" borderId="28" xfId="0" applyNumberFormat="1" applyFont="1" applyFill="1" applyBorder="1" applyAlignment="1">
      <alignment vertical="top" wrapText="1"/>
    </xf>
    <xf numFmtId="0" fontId="15" fillId="0" borderId="0" xfId="0" applyNumberFormat="1" applyFont="1" applyFill="1" applyBorder="1" applyAlignment="1">
      <alignment vertical="top" wrapText="1"/>
    </xf>
    <xf numFmtId="0" fontId="15" fillId="0" borderId="29" xfId="0" applyNumberFormat="1" applyFont="1" applyFill="1" applyBorder="1" applyAlignment="1">
      <alignment vertical="top" wrapText="1"/>
    </xf>
    <xf numFmtId="0" fontId="15" fillId="0" borderId="30" xfId="0" applyNumberFormat="1" applyFont="1" applyFill="1" applyBorder="1" applyAlignment="1">
      <alignment vertical="top" wrapText="1"/>
    </xf>
    <xf numFmtId="0" fontId="15" fillId="0" borderId="24" xfId="0" applyNumberFormat="1" applyFont="1" applyFill="1" applyBorder="1" applyAlignment="1">
      <alignment vertical="top" wrapText="1"/>
    </xf>
    <xf numFmtId="0" fontId="15" fillId="0" borderId="25" xfId="0" applyNumberFormat="1" applyFont="1" applyFill="1" applyBorder="1" applyAlignment="1">
      <alignment vertical="top" wrapText="1"/>
    </xf>
    <xf numFmtId="189" fontId="16" fillId="0" borderId="17" xfId="0" applyNumberFormat="1" applyFont="1" applyFill="1" applyBorder="1" applyAlignment="1">
      <alignment vertical="center" wrapText="1" readingOrder="1"/>
    </xf>
    <xf numFmtId="0" fontId="18" fillId="0" borderId="17" xfId="0" applyNumberFormat="1" applyFont="1" applyFill="1" applyBorder="1" applyAlignment="1">
      <alignment horizontal="left" vertical="center" wrapText="1" readingOrder="1"/>
    </xf>
    <xf numFmtId="189" fontId="18" fillId="0" borderId="65" xfId="0" applyNumberFormat="1" applyFont="1" applyFill="1" applyBorder="1" applyAlignment="1">
      <alignment horizontal="right" vertical="center" wrapText="1" readingOrder="1"/>
    </xf>
    <xf numFmtId="0" fontId="16" fillId="0" borderId="17" xfId="0" applyNumberFormat="1" applyFont="1" applyFill="1" applyBorder="1" applyAlignment="1">
      <alignment horizontal="right" vertical="center" wrapText="1" readingOrder="1"/>
    </xf>
    <xf numFmtId="0" fontId="17" fillId="0" borderId="18" xfId="0" applyNumberFormat="1" applyFont="1" applyFill="1" applyBorder="1" applyAlignment="1">
      <alignment vertical="top" wrapText="1"/>
    </xf>
    <xf numFmtId="0" fontId="17" fillId="0" borderId="19" xfId="0" applyNumberFormat="1" applyFont="1" applyFill="1" applyBorder="1" applyAlignment="1">
      <alignment vertical="top" wrapText="1"/>
    </xf>
    <xf numFmtId="0" fontId="16" fillId="0" borderId="17" xfId="0" applyNumberFormat="1" applyFont="1" applyFill="1" applyBorder="1" applyAlignment="1">
      <alignment horizontal="center" vertical="center" wrapText="1" readingOrder="1"/>
    </xf>
    <xf numFmtId="0" fontId="18" fillId="0" borderId="17" xfId="0" applyNumberFormat="1" applyFont="1" applyFill="1" applyBorder="1" applyAlignment="1">
      <alignment horizontal="right" vertical="center" wrapText="1" readingOrder="1"/>
    </xf>
    <xf numFmtId="0" fontId="19" fillId="0" borderId="17" xfId="0" applyNumberFormat="1" applyFont="1" applyFill="1" applyBorder="1" applyAlignment="1">
      <alignment horizontal="center" vertical="center" wrapText="1" readingOrder="1"/>
    </xf>
    <xf numFmtId="0" fontId="20" fillId="0" borderId="65" xfId="0" applyNumberFormat="1" applyFont="1" applyFill="1" applyBorder="1" applyAlignment="1">
      <alignment horizontal="right" vertical="center" wrapText="1" readingOrder="1"/>
    </xf>
    <xf numFmtId="0" fontId="17" fillId="0" borderId="66" xfId="0" applyNumberFormat="1" applyFont="1" applyFill="1" applyBorder="1" applyAlignment="1">
      <alignment vertical="top" wrapText="1"/>
    </xf>
    <xf numFmtId="0" fontId="17" fillId="0" borderId="67" xfId="0" applyNumberFormat="1" applyFont="1" applyFill="1" applyBorder="1" applyAlignment="1">
      <alignment vertical="top" wrapText="1"/>
    </xf>
    <xf numFmtId="0" fontId="18" fillId="0" borderId="17" xfId="0" applyNumberFormat="1" applyFont="1" applyFill="1" applyBorder="1" applyAlignment="1">
      <alignment horizontal="center" vertical="center" wrapText="1" readingOrder="1"/>
    </xf>
    <xf numFmtId="0" fontId="20" fillId="0" borderId="65" xfId="0" applyNumberFormat="1" applyFont="1" applyFill="1" applyBorder="1" applyAlignment="1">
      <alignment horizontal="center" vertical="center" wrapText="1" readingOrder="1"/>
    </xf>
    <xf numFmtId="0" fontId="16" fillId="0" borderId="0" xfId="0" applyNumberFormat="1" applyFont="1" applyFill="1" applyBorder="1" applyAlignment="1">
      <alignment vertical="top" wrapText="1" readingOrder="1"/>
    </xf>
    <xf numFmtId="0" fontId="17" fillId="0" borderId="0" xfId="0" applyFont="1" applyFill="1" applyBorder="1"/>
    <xf numFmtId="0" fontId="18" fillId="0" borderId="20" xfId="0" applyNumberFormat="1" applyFont="1" applyFill="1" applyBorder="1" applyAlignment="1">
      <alignment horizontal="center" vertical="center" wrapText="1" readingOrder="1"/>
    </xf>
    <xf numFmtId="0" fontId="17" fillId="0" borderId="21" xfId="0" applyNumberFormat="1" applyFont="1" applyFill="1" applyBorder="1" applyAlignment="1">
      <alignment vertical="top" wrapText="1"/>
    </xf>
    <xf numFmtId="0" fontId="17" fillId="0" borderId="22" xfId="0" applyNumberFormat="1" applyFont="1" applyFill="1" applyBorder="1" applyAlignment="1">
      <alignment vertical="top" wrapText="1"/>
    </xf>
    <xf numFmtId="0" fontId="16" fillId="0" borderId="17" xfId="0" applyNumberFormat="1" applyFont="1" applyFill="1" applyBorder="1" applyAlignment="1">
      <alignment vertical="center" wrapText="1" readingOrder="1"/>
    </xf>
    <xf numFmtId="0" fontId="47" fillId="0" borderId="23" xfId="0" applyNumberFormat="1" applyFont="1" applyFill="1" applyBorder="1" applyAlignment="1">
      <alignment horizontal="center" vertical="center" wrapText="1" readingOrder="1"/>
    </xf>
    <xf numFmtId="0" fontId="15" fillId="0" borderId="24" xfId="0" applyNumberFormat="1" applyFont="1" applyFill="1" applyBorder="1" applyAlignment="1">
      <alignment vertical="top" wrapText="1"/>
    </xf>
    <xf numFmtId="0" fontId="15" fillId="0" borderId="25" xfId="0" applyNumberFormat="1" applyFont="1" applyFill="1" applyBorder="1" applyAlignment="1">
      <alignment vertical="top" wrapText="1"/>
    </xf>
    <xf numFmtId="0" fontId="47" fillId="0" borderId="17" xfId="0" applyNumberFormat="1" applyFont="1" applyFill="1" applyBorder="1" applyAlignment="1">
      <alignment horizontal="center" vertical="center" wrapText="1" readingOrder="1"/>
    </xf>
    <xf numFmtId="0" fontId="15" fillId="0" borderId="18" xfId="0" applyNumberFormat="1" applyFont="1" applyFill="1" applyBorder="1" applyAlignment="1">
      <alignment vertical="top" wrapText="1"/>
    </xf>
    <xf numFmtId="0" fontId="15" fillId="0" borderId="19" xfId="0" applyNumberFormat="1" applyFont="1" applyFill="1" applyBorder="1" applyAlignment="1">
      <alignment vertical="top" wrapText="1"/>
    </xf>
    <xf numFmtId="0" fontId="46" fillId="0" borderId="17" xfId="0" applyNumberFormat="1" applyFont="1" applyFill="1" applyBorder="1" applyAlignment="1">
      <alignment horizontal="center" vertical="center" wrapText="1" readingOrder="1"/>
    </xf>
    <xf numFmtId="0" fontId="48" fillId="0" borderId="18" xfId="0" applyNumberFormat="1" applyFont="1" applyFill="1" applyBorder="1" applyAlignment="1">
      <alignment vertical="top" wrapText="1"/>
    </xf>
    <xf numFmtId="0" fontId="48" fillId="0" borderId="19" xfId="0" applyNumberFormat="1" applyFont="1" applyFill="1" applyBorder="1" applyAlignment="1">
      <alignment vertical="top" wrapText="1"/>
    </xf>
    <xf numFmtId="0" fontId="16" fillId="0" borderId="0" xfId="0" applyNumberFormat="1" applyFont="1" applyFill="1" applyBorder="1" applyAlignment="1">
      <alignment horizontal="center" vertical="top" wrapText="1" readingOrder="1"/>
    </xf>
    <xf numFmtId="0" fontId="16" fillId="0" borderId="26" xfId="0" applyNumberFormat="1" applyFont="1" applyFill="1" applyBorder="1" applyAlignment="1">
      <alignment vertical="center" wrapText="1" readingOrder="1"/>
    </xf>
    <xf numFmtId="0" fontId="18" fillId="0" borderId="26" xfId="0" applyNumberFormat="1" applyFont="1" applyFill="1" applyBorder="1" applyAlignment="1">
      <alignment horizontal="right" vertical="center" wrapText="1" readingOrder="1"/>
    </xf>
    <xf numFmtId="0" fontId="18" fillId="0" borderId="0" xfId="0" applyNumberFormat="1" applyFont="1" applyFill="1" applyBorder="1" applyAlignment="1">
      <alignment horizontal="center" vertical="top" wrapText="1" readingOrder="1"/>
    </xf>
    <xf numFmtId="0" fontId="21" fillId="0" borderId="65" xfId="0" applyNumberFormat="1" applyFont="1" applyFill="1" applyBorder="1" applyAlignment="1">
      <alignment horizontal="right" vertical="center" wrapText="1" readingOrder="1"/>
    </xf>
    <xf numFmtId="0" fontId="21" fillId="0" borderId="65" xfId="0" applyNumberFormat="1" applyFont="1" applyFill="1" applyBorder="1" applyAlignment="1">
      <alignment horizontal="center" vertical="center" wrapText="1" readingOrder="1"/>
    </xf>
    <xf numFmtId="189" fontId="16" fillId="0" borderId="17" xfId="0" applyNumberFormat="1" applyFont="1" applyFill="1" applyBorder="1" applyAlignment="1">
      <alignment horizontal="right" vertical="center" wrapText="1" readingOrder="1"/>
    </xf>
    <xf numFmtId="0" fontId="49" fillId="0" borderId="17" xfId="0" applyNumberFormat="1" applyFont="1" applyFill="1" applyBorder="1" applyAlignment="1">
      <alignment vertical="center" wrapText="1" readingOrder="1"/>
    </xf>
    <xf numFmtId="0" fontId="50" fillId="0" borderId="19" xfId="0" applyNumberFormat="1" applyFont="1" applyFill="1" applyBorder="1" applyAlignment="1">
      <alignment vertical="top" wrapText="1"/>
    </xf>
    <xf numFmtId="0" fontId="51" fillId="0" borderId="17" xfId="0" applyNumberFormat="1" applyFont="1" applyFill="1" applyBorder="1" applyAlignment="1">
      <alignment vertical="center" wrapText="1" readingOrder="1"/>
    </xf>
    <xf numFmtId="0" fontId="18" fillId="0" borderId="23" xfId="0" applyNumberFormat="1" applyFont="1" applyFill="1" applyBorder="1" applyAlignment="1">
      <alignment horizontal="right" vertical="center" wrapText="1" readingOrder="1"/>
    </xf>
    <xf numFmtId="0" fontId="17" fillId="0" borderId="24" xfId="0" applyNumberFormat="1" applyFont="1" applyFill="1" applyBorder="1" applyAlignment="1">
      <alignment vertical="top" wrapText="1"/>
    </xf>
    <xf numFmtId="0" fontId="17" fillId="0" borderId="25" xfId="0" applyNumberFormat="1" applyFont="1" applyFill="1" applyBorder="1" applyAlignment="1">
      <alignment vertical="top" wrapText="1"/>
    </xf>
    <xf numFmtId="189" fontId="18" fillId="0" borderId="17" xfId="0" applyNumberFormat="1" applyFont="1" applyFill="1" applyBorder="1" applyAlignment="1">
      <alignment horizontal="right" vertical="center" wrapText="1" readingOrder="1"/>
    </xf>
    <xf numFmtId="0" fontId="17" fillId="0" borderId="1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/>
    </xf>
    <xf numFmtId="0" fontId="17" fillId="0" borderId="10" xfId="0" applyFont="1" applyFill="1" applyBorder="1" applyAlignment="1">
      <alignment horizontal="center" vertical="center"/>
    </xf>
    <xf numFmtId="0" fontId="17" fillId="0" borderId="12" xfId="0" applyFont="1" applyFill="1" applyBorder="1" applyAlignment="1">
      <alignment horizontal="center" vertical="center"/>
    </xf>
    <xf numFmtId="0" fontId="17" fillId="0" borderId="0" xfId="0" applyFont="1" applyAlignment="1">
      <alignment horizontal="center"/>
    </xf>
    <xf numFmtId="0" fontId="33" fillId="0" borderId="0" xfId="0" applyFont="1" applyAlignment="1">
      <alignment horizontal="center"/>
    </xf>
    <xf numFmtId="0" fontId="33" fillId="0" borderId="0" xfId="0" applyFont="1" applyBorder="1" applyAlignment="1">
      <alignment horizontal="center"/>
    </xf>
    <xf numFmtId="0" fontId="36" fillId="0" borderId="13" xfId="0" applyFont="1" applyBorder="1" applyAlignment="1">
      <alignment horizontal="center" vertical="center" wrapText="1"/>
    </xf>
    <xf numFmtId="0" fontId="36" fillId="0" borderId="15" xfId="0" applyFont="1" applyBorder="1" applyAlignment="1">
      <alignment horizontal="center" vertical="center" wrapText="1"/>
    </xf>
    <xf numFmtId="0" fontId="36" fillId="0" borderId="16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/>
    </xf>
    <xf numFmtId="0" fontId="17" fillId="0" borderId="15" xfId="0" applyFont="1" applyBorder="1" applyAlignment="1">
      <alignment horizontal="center"/>
    </xf>
    <xf numFmtId="0" fontId="17" fillId="0" borderId="16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15" fontId="3" fillId="0" borderId="0" xfId="0" applyNumberFormat="1" applyFont="1" applyBorder="1" applyAlignment="1">
      <alignment horizontal="center"/>
    </xf>
    <xf numFmtId="15" fontId="6" fillId="0" borderId="6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5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horizontal="center"/>
    </xf>
    <xf numFmtId="187" fontId="3" fillId="0" borderId="1" xfId="1" applyFont="1" applyBorder="1" applyAlignment="1">
      <alignment horizontal="center" vertical="center"/>
    </xf>
    <xf numFmtId="187" fontId="3" fillId="0" borderId="2" xfId="1" applyFont="1" applyBorder="1" applyAlignment="1">
      <alignment horizontal="center" vertical="center"/>
    </xf>
    <xf numFmtId="187" fontId="3" fillId="0" borderId="3" xfId="1" applyFont="1" applyBorder="1" applyAlignment="1">
      <alignment horizontal="center" vertical="center"/>
    </xf>
    <xf numFmtId="189" fontId="44" fillId="0" borderId="17" xfId="0" applyNumberFormat="1" applyFont="1" applyFill="1" applyBorder="1" applyAlignment="1">
      <alignment horizontal="right" vertical="top" wrapText="1" readingOrder="1"/>
    </xf>
    <xf numFmtId="0" fontId="39" fillId="0" borderId="19" xfId="0" applyNumberFormat="1" applyFont="1" applyFill="1" applyBorder="1" applyAlignment="1">
      <alignment vertical="top" wrapText="1"/>
    </xf>
    <xf numFmtId="0" fontId="39" fillId="0" borderId="18" xfId="0" applyNumberFormat="1" applyFont="1" applyFill="1" applyBorder="1" applyAlignment="1">
      <alignment vertical="top" wrapText="1"/>
    </xf>
    <xf numFmtId="189" fontId="53" fillId="0" borderId="17" xfId="0" applyNumberFormat="1" applyFont="1" applyFill="1" applyBorder="1" applyAlignment="1">
      <alignment horizontal="right" vertical="top" wrapText="1" readingOrder="1"/>
    </xf>
    <xf numFmtId="0" fontId="44" fillId="0" borderId="35" xfId="0" applyNumberFormat="1" applyFont="1" applyFill="1" applyBorder="1" applyAlignment="1">
      <alignment horizontal="center" vertical="center" wrapText="1" readingOrder="1"/>
    </xf>
    <xf numFmtId="0" fontId="39" fillId="0" borderId="46" xfId="0" applyNumberFormat="1" applyFont="1" applyFill="1" applyBorder="1" applyAlignment="1">
      <alignment vertical="top" wrapText="1"/>
    </xf>
    <xf numFmtId="0" fontId="39" fillId="0" borderId="45" xfId="0" applyNumberFormat="1" applyFont="1" applyFill="1" applyBorder="1" applyAlignment="1">
      <alignment vertical="top" wrapText="1"/>
    </xf>
    <xf numFmtId="0" fontId="44" fillId="0" borderId="44" xfId="0" applyNumberFormat="1" applyFont="1" applyFill="1" applyBorder="1" applyAlignment="1">
      <alignment horizontal="right" vertical="top" wrapText="1" readingOrder="1"/>
    </xf>
    <xf numFmtId="0" fontId="44" fillId="0" borderId="17" xfId="0" applyNumberFormat="1" applyFont="1" applyFill="1" applyBorder="1" applyAlignment="1">
      <alignment vertical="top" wrapText="1" readingOrder="1"/>
    </xf>
    <xf numFmtId="0" fontId="52" fillId="3" borderId="17" xfId="0" applyNumberFormat="1" applyFont="1" applyFill="1" applyBorder="1" applyAlignment="1">
      <alignment vertical="top" wrapText="1" readingOrder="1"/>
    </xf>
    <xf numFmtId="0" fontId="39" fillId="3" borderId="31" xfId="0" applyNumberFormat="1" applyFont="1" applyFill="1" applyBorder="1" applyAlignment="1">
      <alignment vertical="top" wrapText="1"/>
    </xf>
    <xf numFmtId="0" fontId="39" fillId="3" borderId="23" xfId="0" applyNumberFormat="1" applyFont="1" applyFill="1" applyBorder="1" applyAlignment="1">
      <alignment vertical="top" wrapText="1"/>
    </xf>
    <xf numFmtId="0" fontId="44" fillId="0" borderId="26" xfId="0" applyNumberFormat="1" applyFont="1" applyFill="1" applyBorder="1" applyAlignment="1">
      <alignment vertical="top" wrapText="1" readingOrder="1"/>
    </xf>
    <xf numFmtId="0" fontId="39" fillId="0" borderId="28" xfId="0" applyNumberFormat="1" applyFont="1" applyFill="1" applyBorder="1" applyAlignment="1">
      <alignment vertical="top" wrapText="1"/>
    </xf>
    <xf numFmtId="0" fontId="39" fillId="0" borderId="30" xfId="0" applyNumberFormat="1" applyFont="1" applyFill="1" applyBorder="1" applyAlignment="1">
      <alignment vertical="top" wrapText="1"/>
    </xf>
    <xf numFmtId="0" fontId="44" fillId="0" borderId="19" xfId="0" applyNumberFormat="1" applyFont="1" applyFill="1" applyBorder="1" applyAlignment="1">
      <alignment horizontal="right" vertical="top" wrapText="1" readingOrder="1"/>
    </xf>
    <xf numFmtId="0" fontId="39" fillId="0" borderId="22" xfId="0" applyNumberFormat="1" applyFont="1" applyFill="1" applyBorder="1" applyAlignment="1">
      <alignment vertical="top" wrapText="1"/>
    </xf>
    <xf numFmtId="0" fontId="39" fillId="0" borderId="0" xfId="0" applyFont="1" applyFill="1" applyBorder="1"/>
    <xf numFmtId="0" fontId="39" fillId="0" borderId="29" xfId="0" applyNumberFormat="1" applyFont="1" applyFill="1" applyBorder="1" applyAlignment="1">
      <alignment vertical="top" wrapText="1"/>
    </xf>
    <xf numFmtId="0" fontId="39" fillId="0" borderId="24" xfId="0" applyNumberFormat="1" applyFont="1" applyFill="1" applyBorder="1" applyAlignment="1">
      <alignment vertical="top" wrapText="1"/>
    </xf>
    <xf numFmtId="0" fontId="39" fillId="0" borderId="25" xfId="0" applyNumberFormat="1" applyFont="1" applyFill="1" applyBorder="1" applyAlignment="1">
      <alignment vertical="top" wrapText="1"/>
    </xf>
    <xf numFmtId="0" fontId="53" fillId="0" borderId="17" xfId="0" applyNumberFormat="1" applyFont="1" applyFill="1" applyBorder="1" applyAlignment="1">
      <alignment horizontal="right" vertical="center" wrapText="1" readingOrder="1"/>
    </xf>
    <xf numFmtId="0" fontId="45" fillId="0" borderId="32" xfId="0" applyNumberFormat="1" applyFont="1" applyFill="1" applyBorder="1" applyAlignment="1">
      <alignment horizontal="center" vertical="center" wrapText="1" readingOrder="1"/>
    </xf>
    <xf numFmtId="0" fontId="39" fillId="0" borderId="21" xfId="0" applyNumberFormat="1" applyFont="1" applyFill="1" applyBorder="1" applyAlignment="1">
      <alignment vertical="top" wrapText="1"/>
    </xf>
    <xf numFmtId="0" fontId="39" fillId="0" borderId="38" xfId="0" applyNumberFormat="1" applyFont="1" applyFill="1" applyBorder="1" applyAlignment="1">
      <alignment vertical="top" wrapText="1"/>
    </xf>
    <xf numFmtId="0" fontId="39" fillId="0" borderId="41" xfId="0" applyNumberFormat="1" applyFont="1" applyFill="1" applyBorder="1" applyAlignment="1">
      <alignment vertical="top" wrapText="1"/>
    </xf>
    <xf numFmtId="0" fontId="39" fillId="0" borderId="39" xfId="0" applyNumberFormat="1" applyFont="1" applyFill="1" applyBorder="1" applyAlignment="1">
      <alignment vertical="top" wrapText="1"/>
    </xf>
    <xf numFmtId="0" fontId="39" fillId="0" borderId="40" xfId="0" applyNumberFormat="1" applyFont="1" applyFill="1" applyBorder="1" applyAlignment="1">
      <alignment vertical="top" wrapText="1"/>
    </xf>
    <xf numFmtId="0" fontId="45" fillId="0" borderId="17" xfId="0" applyNumberFormat="1" applyFont="1" applyFill="1" applyBorder="1" applyAlignment="1">
      <alignment horizontal="center" vertical="center" wrapText="1" readingOrder="1"/>
    </xf>
    <xf numFmtId="0" fontId="39" fillId="0" borderId="31" xfId="0" applyNumberFormat="1" applyFont="1" applyFill="1" applyBorder="1" applyAlignment="1">
      <alignment vertical="top" wrapText="1"/>
    </xf>
    <xf numFmtId="0" fontId="39" fillId="0" borderId="23" xfId="0" applyNumberFormat="1" applyFont="1" applyFill="1" applyBorder="1" applyAlignment="1">
      <alignment vertical="top" wrapText="1"/>
    </xf>
    <xf numFmtId="0" fontId="45" fillId="0" borderId="0" xfId="0" applyNumberFormat="1" applyFont="1" applyFill="1" applyBorder="1" applyAlignment="1">
      <alignment horizontal="left" vertical="center" wrapText="1" readingOrder="1"/>
    </xf>
    <xf numFmtId="0" fontId="39" fillId="0" borderId="0" xfId="0" applyNumberFormat="1" applyFont="1" applyFill="1" applyBorder="1" applyAlignment="1">
      <alignment vertical="top" wrapText="1"/>
    </xf>
    <xf numFmtId="0" fontId="45" fillId="0" borderId="35" xfId="0" applyNumberFormat="1" applyFont="1" applyFill="1" applyBorder="1" applyAlignment="1">
      <alignment horizontal="center" vertical="center" wrapText="1" readingOrder="1"/>
    </xf>
    <xf numFmtId="0" fontId="44" fillId="0" borderId="32" xfId="0" applyNumberFormat="1" applyFont="1" applyFill="1" applyBorder="1" applyAlignment="1">
      <alignment horizontal="center" vertical="center" wrapText="1" readingOrder="1"/>
    </xf>
    <xf numFmtId="0" fontId="45" fillId="0" borderId="28" xfId="0" applyNumberFormat="1" applyFont="1" applyFill="1" applyBorder="1" applyAlignment="1">
      <alignment horizontal="left" wrapText="1" readingOrder="1"/>
    </xf>
    <xf numFmtId="0" fontId="44" fillId="4" borderId="42" xfId="0" applyNumberFormat="1" applyFont="1" applyFill="1" applyBorder="1" applyAlignment="1">
      <alignment vertical="top" wrapText="1" readingOrder="1"/>
    </xf>
    <xf numFmtId="0" fontId="39" fillId="4" borderId="74" xfId="0" applyNumberFormat="1" applyFont="1" applyFill="1" applyBorder="1" applyAlignment="1">
      <alignment vertical="top" wrapText="1"/>
    </xf>
    <xf numFmtId="0" fontId="40" fillId="0" borderId="0" xfId="0" applyNumberFormat="1" applyFont="1" applyFill="1" applyBorder="1" applyAlignment="1">
      <alignment horizontal="center" vertical="center" wrapText="1" readingOrder="1"/>
    </xf>
    <xf numFmtId="0" fontId="41" fillId="0" borderId="24" xfId="0" applyNumberFormat="1" applyFont="1" applyFill="1" applyBorder="1" applyAlignment="1">
      <alignment horizontal="center" vertical="center" wrapText="1" readingOrder="1"/>
    </xf>
    <xf numFmtId="0" fontId="26" fillId="0" borderId="28" xfId="0" applyNumberFormat="1" applyFont="1" applyFill="1" applyBorder="1" applyAlignment="1">
      <alignment horizontal="left" wrapText="1" readingOrder="1"/>
    </xf>
    <xf numFmtId="0" fontId="17" fillId="0" borderId="0" xfId="0" applyNumberFormat="1" applyFont="1" applyFill="1" applyBorder="1" applyAlignment="1">
      <alignment vertical="top" wrapText="1"/>
    </xf>
    <xf numFmtId="0" fontId="17" fillId="0" borderId="28" xfId="0" applyNumberFormat="1" applyFont="1" applyFill="1" applyBorder="1" applyAlignment="1">
      <alignment vertical="top" wrapText="1"/>
    </xf>
    <xf numFmtId="0" fontId="26" fillId="0" borderId="0" xfId="0" applyNumberFormat="1" applyFont="1" applyFill="1" applyBorder="1" applyAlignment="1">
      <alignment horizontal="center" vertical="center" wrapText="1" readingOrder="1"/>
    </xf>
    <xf numFmtId="0" fontId="17" fillId="0" borderId="0" xfId="0" applyNumberFormat="1" applyFont="1" applyFill="1" applyBorder="1" applyAlignment="1">
      <alignment horizontal="center" vertical="center" wrapText="1" readingOrder="1"/>
    </xf>
    <xf numFmtId="0" fontId="26" fillId="0" borderId="21" xfId="0" applyNumberFormat="1" applyFont="1" applyFill="1" applyBorder="1" applyAlignment="1">
      <alignment horizontal="left" vertical="center" wrapText="1" readingOrder="1"/>
    </xf>
    <xf numFmtId="0" fontId="26" fillId="0" borderId="32" xfId="0" applyNumberFormat="1" applyFont="1" applyFill="1" applyBorder="1" applyAlignment="1">
      <alignment horizontal="center" vertical="center" wrapText="1" readingOrder="1"/>
    </xf>
    <xf numFmtId="0" fontId="17" fillId="0" borderId="40" xfId="0" applyNumberFormat="1" applyFont="1" applyFill="1" applyBorder="1" applyAlignment="1">
      <alignment vertical="top" wrapText="1"/>
    </xf>
    <xf numFmtId="0" fontId="26" fillId="0" borderId="17" xfId="0" applyNumberFormat="1" applyFont="1" applyFill="1" applyBorder="1" applyAlignment="1">
      <alignment horizontal="center" vertical="center" wrapText="1" readingOrder="1"/>
    </xf>
    <xf numFmtId="0" fontId="17" fillId="0" borderId="29" xfId="0" applyNumberFormat="1" applyFont="1" applyFill="1" applyBorder="1" applyAlignment="1">
      <alignment vertical="top" wrapText="1"/>
    </xf>
    <xf numFmtId="0" fontId="17" fillId="0" borderId="30" xfId="0" applyNumberFormat="1" applyFont="1" applyFill="1" applyBorder="1" applyAlignment="1">
      <alignment vertical="top" wrapText="1"/>
    </xf>
    <xf numFmtId="0" fontId="17" fillId="0" borderId="32" xfId="0" applyNumberFormat="1" applyFont="1" applyFill="1" applyBorder="1" applyAlignment="1">
      <alignment horizontal="center" vertical="center" wrapText="1" readingOrder="1"/>
    </xf>
    <xf numFmtId="0" fontId="17" fillId="0" borderId="35" xfId="0" applyNumberFormat="1" applyFont="1" applyFill="1" applyBorder="1" applyAlignment="1">
      <alignment horizontal="center" vertical="center" wrapText="1" readingOrder="1"/>
    </xf>
    <xf numFmtId="0" fontId="17" fillId="0" borderId="23" xfId="0" applyNumberFormat="1" applyFont="1" applyFill="1" applyBorder="1" applyAlignment="1">
      <alignment vertical="top" wrapText="1"/>
    </xf>
    <xf numFmtId="189" fontId="26" fillId="0" borderId="17" xfId="0" applyNumberFormat="1" applyFont="1" applyFill="1" applyBorder="1" applyAlignment="1">
      <alignment horizontal="right" vertical="center" wrapText="1" readingOrder="1"/>
    </xf>
    <xf numFmtId="0" fontId="17" fillId="3" borderId="17" xfId="0" applyNumberFormat="1" applyFont="1" applyFill="1" applyBorder="1" applyAlignment="1">
      <alignment vertical="top" wrapText="1" readingOrder="1"/>
    </xf>
    <xf numFmtId="0" fontId="17" fillId="3" borderId="31" xfId="0" applyNumberFormat="1" applyFont="1" applyFill="1" applyBorder="1" applyAlignment="1">
      <alignment vertical="top" wrapText="1"/>
    </xf>
    <xf numFmtId="0" fontId="17" fillId="3" borderId="23" xfId="0" applyNumberFormat="1" applyFont="1" applyFill="1" applyBorder="1" applyAlignment="1">
      <alignment vertical="top" wrapText="1"/>
    </xf>
    <xf numFmtId="0" fontId="17" fillId="0" borderId="26" xfId="0" applyNumberFormat="1" applyFont="1" applyFill="1" applyBorder="1" applyAlignment="1">
      <alignment vertical="top" wrapText="1" readingOrder="1"/>
    </xf>
    <xf numFmtId="0" fontId="17" fillId="0" borderId="19" xfId="0" applyNumberFormat="1" applyFont="1" applyFill="1" applyBorder="1" applyAlignment="1">
      <alignment horizontal="right" vertical="top" wrapText="1" readingOrder="1"/>
    </xf>
    <xf numFmtId="0" fontId="17" fillId="0" borderId="42" xfId="0" applyNumberFormat="1" applyFont="1" applyFill="1" applyBorder="1" applyAlignment="1">
      <alignment vertical="top" wrapText="1" readingOrder="1"/>
    </xf>
    <xf numFmtId="0" fontId="17" fillId="0" borderId="43" xfId="0" applyNumberFormat="1" applyFont="1" applyFill="1" applyBorder="1" applyAlignment="1">
      <alignment vertical="top" wrapText="1"/>
    </xf>
    <xf numFmtId="0" fontId="17" fillId="0" borderId="44" xfId="0" applyNumberFormat="1" applyFont="1" applyFill="1" applyBorder="1" applyAlignment="1">
      <alignment horizontal="right" vertical="top" wrapText="1" readingOrder="1"/>
    </xf>
    <xf numFmtId="0" fontId="26" fillId="0" borderId="17" xfId="0" applyNumberFormat="1" applyFont="1" applyFill="1" applyBorder="1" applyAlignment="1">
      <alignment horizontal="right" vertical="center" wrapText="1" readingOrder="1"/>
    </xf>
    <xf numFmtId="0" fontId="26" fillId="0" borderId="17" xfId="0" applyNumberFormat="1" applyFont="1" applyFill="1" applyBorder="1" applyAlignment="1">
      <alignment horizontal="right" vertical="top" wrapText="1" readingOrder="1"/>
    </xf>
    <xf numFmtId="189" fontId="26" fillId="0" borderId="17" xfId="0" applyNumberFormat="1" applyFont="1" applyFill="1" applyBorder="1" applyAlignment="1">
      <alignment vertical="top" wrapText="1" readingOrder="1"/>
    </xf>
    <xf numFmtId="188" fontId="57" fillId="0" borderId="17" xfId="0" applyNumberFormat="1" applyFont="1" applyFill="1" applyBorder="1" applyAlignment="1">
      <alignment horizontal="right" vertical="center" wrapText="1" readingOrder="1"/>
    </xf>
    <xf numFmtId="0" fontId="55" fillId="0" borderId="19" xfId="0" applyNumberFormat="1" applyFont="1" applyFill="1" applyBorder="1" applyAlignment="1">
      <alignment vertical="top" wrapText="1"/>
    </xf>
    <xf numFmtId="0" fontId="55" fillId="0" borderId="18" xfId="0" applyNumberFormat="1" applyFont="1" applyFill="1" applyBorder="1" applyAlignment="1">
      <alignment vertical="top" wrapText="1"/>
    </xf>
    <xf numFmtId="0" fontId="56" fillId="0" borderId="42" xfId="0" applyNumberFormat="1" applyFont="1" applyFill="1" applyBorder="1" applyAlignment="1">
      <alignment vertical="top" wrapText="1" readingOrder="1"/>
    </xf>
    <xf numFmtId="0" fontId="55" fillId="0" borderId="43" xfId="0" applyNumberFormat="1" applyFont="1" applyFill="1" applyBorder="1" applyAlignment="1">
      <alignment vertical="top" wrapText="1"/>
    </xf>
    <xf numFmtId="0" fontId="56" fillId="0" borderId="44" xfId="0" applyNumberFormat="1" applyFont="1" applyFill="1" applyBorder="1" applyAlignment="1">
      <alignment horizontal="right" vertical="top" wrapText="1" readingOrder="1"/>
    </xf>
    <xf numFmtId="188" fontId="56" fillId="0" borderId="17" xfId="0" applyNumberFormat="1" applyFont="1" applyFill="1" applyBorder="1" applyAlignment="1">
      <alignment horizontal="right" vertical="center" wrapText="1" readingOrder="1"/>
    </xf>
    <xf numFmtId="0" fontId="56" fillId="3" borderId="17" xfId="0" applyNumberFormat="1" applyFont="1" applyFill="1" applyBorder="1" applyAlignment="1">
      <alignment vertical="top" wrapText="1" readingOrder="1"/>
    </xf>
    <xf numFmtId="0" fontId="55" fillId="3" borderId="31" xfId="0" applyNumberFormat="1" applyFont="1" applyFill="1" applyBorder="1" applyAlignment="1">
      <alignment vertical="top" wrapText="1"/>
    </xf>
    <xf numFmtId="0" fontId="55" fillId="3" borderId="23" xfId="0" applyNumberFormat="1" applyFont="1" applyFill="1" applyBorder="1" applyAlignment="1">
      <alignment vertical="top" wrapText="1"/>
    </xf>
    <xf numFmtId="0" fontId="56" fillId="0" borderId="26" xfId="0" applyNumberFormat="1" applyFont="1" applyFill="1" applyBorder="1" applyAlignment="1">
      <alignment vertical="top" wrapText="1" readingOrder="1"/>
    </xf>
    <xf numFmtId="0" fontId="55" fillId="0" borderId="28" xfId="0" applyNumberFormat="1" applyFont="1" applyFill="1" applyBorder="1" applyAlignment="1">
      <alignment vertical="top" wrapText="1"/>
    </xf>
    <xf numFmtId="0" fontId="55" fillId="0" borderId="30" xfId="0" applyNumberFormat="1" applyFont="1" applyFill="1" applyBorder="1" applyAlignment="1">
      <alignment vertical="top" wrapText="1"/>
    </xf>
    <xf numFmtId="0" fontId="56" fillId="0" borderId="19" xfId="0" applyNumberFormat="1" applyFont="1" applyFill="1" applyBorder="1" applyAlignment="1">
      <alignment horizontal="right" vertical="top" wrapText="1" readingOrder="1"/>
    </xf>
    <xf numFmtId="0" fontId="55" fillId="0" borderId="22" xfId="0" applyNumberFormat="1" applyFont="1" applyFill="1" applyBorder="1" applyAlignment="1">
      <alignment vertical="top" wrapText="1"/>
    </xf>
    <xf numFmtId="0" fontId="55" fillId="0" borderId="0" xfId="0" applyFont="1" applyFill="1" applyBorder="1"/>
    <xf numFmtId="0" fontId="55" fillId="0" borderId="29" xfId="0" applyNumberFormat="1" applyFont="1" applyFill="1" applyBorder="1" applyAlignment="1">
      <alignment vertical="top" wrapText="1"/>
    </xf>
    <xf numFmtId="0" fontId="55" fillId="0" borderId="24" xfId="0" applyNumberFormat="1" applyFont="1" applyFill="1" applyBorder="1" applyAlignment="1">
      <alignment vertical="top" wrapText="1"/>
    </xf>
    <xf numFmtId="0" fontId="55" fillId="0" borderId="25" xfId="0" applyNumberFormat="1" applyFont="1" applyFill="1" applyBorder="1" applyAlignment="1">
      <alignment vertical="top" wrapText="1"/>
    </xf>
    <xf numFmtId="0" fontId="57" fillId="0" borderId="17" xfId="0" applyNumberFormat="1" applyFont="1" applyFill="1" applyBorder="1" applyAlignment="1">
      <alignment horizontal="right" vertical="center" wrapText="1" readingOrder="1"/>
    </xf>
    <xf numFmtId="0" fontId="56" fillId="0" borderId="35" xfId="0" applyNumberFormat="1" applyFont="1" applyFill="1" applyBorder="1" applyAlignment="1">
      <alignment horizontal="center" vertical="center" wrapText="1" readingOrder="1"/>
    </xf>
    <xf numFmtId="0" fontId="55" fillId="0" borderId="46" xfId="0" applyNumberFormat="1" applyFont="1" applyFill="1" applyBorder="1" applyAlignment="1">
      <alignment vertical="top" wrapText="1"/>
    </xf>
    <xf numFmtId="0" fontId="54" fillId="0" borderId="0" xfId="0" applyNumberFormat="1" applyFont="1" applyFill="1" applyBorder="1" applyAlignment="1">
      <alignment horizontal="center" vertical="center" wrapText="1" readingOrder="1"/>
    </xf>
    <xf numFmtId="0" fontId="56" fillId="0" borderId="0" xfId="0" applyNumberFormat="1" applyFont="1" applyFill="1" applyBorder="1" applyAlignment="1">
      <alignment horizontal="center" vertical="center" wrapText="1" readingOrder="1"/>
    </xf>
    <xf numFmtId="0" fontId="54" fillId="0" borderId="32" xfId="0" applyNumberFormat="1" applyFont="1" applyFill="1" applyBorder="1" applyAlignment="1">
      <alignment horizontal="center" vertical="center" wrapText="1" readingOrder="1"/>
    </xf>
    <xf numFmtId="0" fontId="55" fillId="0" borderId="21" xfId="0" applyNumberFormat="1" applyFont="1" applyFill="1" applyBorder="1" applyAlignment="1">
      <alignment vertical="top" wrapText="1"/>
    </xf>
    <xf numFmtId="0" fontId="55" fillId="0" borderId="38" xfId="0" applyNumberFormat="1" applyFont="1" applyFill="1" applyBorder="1" applyAlignment="1">
      <alignment vertical="top" wrapText="1"/>
    </xf>
    <xf numFmtId="0" fontId="55" fillId="0" borderId="41" xfId="0" applyNumberFormat="1" applyFont="1" applyFill="1" applyBorder="1" applyAlignment="1">
      <alignment vertical="top" wrapText="1"/>
    </xf>
    <xf numFmtId="0" fontId="55" fillId="0" borderId="39" xfId="0" applyNumberFormat="1" applyFont="1" applyFill="1" applyBorder="1" applyAlignment="1">
      <alignment vertical="top" wrapText="1"/>
    </xf>
    <xf numFmtId="0" fontId="55" fillId="0" borderId="40" xfId="0" applyNumberFormat="1" applyFont="1" applyFill="1" applyBorder="1" applyAlignment="1">
      <alignment vertical="top" wrapText="1"/>
    </xf>
    <xf numFmtId="0" fontId="54" fillId="0" borderId="17" xfId="0" applyNumberFormat="1" applyFont="1" applyFill="1" applyBorder="1" applyAlignment="1">
      <alignment horizontal="center" vertical="center" wrapText="1" readingOrder="1"/>
    </xf>
    <xf numFmtId="0" fontId="55" fillId="0" borderId="31" xfId="0" applyNumberFormat="1" applyFont="1" applyFill="1" applyBorder="1" applyAlignment="1">
      <alignment vertical="top" wrapText="1"/>
    </xf>
    <xf numFmtId="0" fontId="55" fillId="0" borderId="23" xfId="0" applyNumberFormat="1" applyFont="1" applyFill="1" applyBorder="1" applyAlignment="1">
      <alignment vertical="top" wrapText="1"/>
    </xf>
    <xf numFmtId="0" fontId="54" fillId="0" borderId="35" xfId="0" applyNumberFormat="1" applyFont="1" applyFill="1" applyBorder="1" applyAlignment="1">
      <alignment horizontal="center" vertical="center" wrapText="1" readingOrder="1"/>
    </xf>
    <xf numFmtId="0" fontId="55" fillId="0" borderId="45" xfId="0" applyNumberFormat="1" applyFont="1" applyFill="1" applyBorder="1" applyAlignment="1">
      <alignment vertical="top" wrapText="1"/>
    </xf>
    <xf numFmtId="0" fontId="56" fillId="0" borderId="32" xfId="0" applyNumberFormat="1" applyFont="1" applyFill="1" applyBorder="1" applyAlignment="1">
      <alignment horizontal="center" vertical="center" wrapText="1" readingOrder="1"/>
    </xf>
    <xf numFmtId="0" fontId="54" fillId="0" borderId="28" xfId="0" applyNumberFormat="1" applyFont="1" applyFill="1" applyBorder="1" applyAlignment="1">
      <alignment horizontal="left" wrapText="1" readingOrder="1"/>
    </xf>
    <xf numFmtId="0" fontId="55" fillId="0" borderId="0" xfId="0" applyNumberFormat="1" applyFont="1" applyFill="1" applyBorder="1" applyAlignment="1">
      <alignment vertical="top" wrapText="1"/>
    </xf>
    <xf numFmtId="0" fontId="58" fillId="4" borderId="17" xfId="0" applyNumberFormat="1" applyFont="1" applyFill="1" applyBorder="1" applyAlignment="1">
      <alignment horizontal="right" vertical="top" wrapText="1" readingOrder="1"/>
    </xf>
    <xf numFmtId="188" fontId="58" fillId="0" borderId="17" xfId="0" applyNumberFormat="1" applyFont="1" applyFill="1" applyBorder="1" applyAlignment="1">
      <alignment horizontal="right" vertical="center" wrapText="1" readingOrder="1"/>
    </xf>
    <xf numFmtId="0" fontId="42" fillId="0" borderId="54" xfId="0" applyNumberFormat="1" applyFont="1" applyFill="1" applyBorder="1" applyAlignment="1">
      <alignment horizontal="right" vertical="top" wrapText="1" readingOrder="1"/>
    </xf>
    <xf numFmtId="0" fontId="39" fillId="0" borderId="64" xfId="0" applyNumberFormat="1" applyFont="1" applyFill="1" applyBorder="1" applyAlignment="1">
      <alignment vertical="top" wrapText="1"/>
    </xf>
    <xf numFmtId="0" fontId="39" fillId="0" borderId="63" xfId="0" applyNumberFormat="1" applyFont="1" applyFill="1" applyBorder="1" applyAlignment="1">
      <alignment vertical="top" wrapText="1"/>
    </xf>
    <xf numFmtId="0" fontId="42" fillId="0" borderId="54" xfId="0" applyNumberFormat="1" applyFont="1" applyFill="1" applyBorder="1" applyAlignment="1">
      <alignment horizontal="right" vertical="center" wrapText="1" readingOrder="1"/>
    </xf>
    <xf numFmtId="0" fontId="43" fillId="0" borderId="54" xfId="0" applyNumberFormat="1" applyFont="1" applyFill="1" applyBorder="1" applyAlignment="1">
      <alignment vertical="top" wrapText="1" readingOrder="1"/>
    </xf>
    <xf numFmtId="0" fontId="43" fillId="0" borderId="54" xfId="0" applyNumberFormat="1" applyFont="1" applyFill="1" applyBorder="1" applyAlignment="1">
      <alignment horizontal="center" vertical="center" wrapText="1" readingOrder="1"/>
    </xf>
    <xf numFmtId="0" fontId="43" fillId="0" borderId="54" xfId="0" applyNumberFormat="1" applyFont="1" applyFill="1" applyBorder="1" applyAlignment="1">
      <alignment horizontal="right" vertical="center" wrapText="1" readingOrder="1"/>
    </xf>
    <xf numFmtId="0" fontId="43" fillId="0" borderId="62" xfId="0" applyNumberFormat="1" applyFont="1" applyFill="1" applyBorder="1" applyAlignment="1">
      <alignment vertical="top" wrapText="1" readingOrder="1"/>
    </xf>
    <xf numFmtId="0" fontId="39" fillId="0" borderId="55" xfId="0" applyNumberFormat="1" applyFont="1" applyFill="1" applyBorder="1" applyAlignment="1">
      <alignment vertical="top" wrapText="1"/>
    </xf>
    <xf numFmtId="0" fontId="39" fillId="0" borderId="57" xfId="0" applyNumberFormat="1" applyFont="1" applyFill="1" applyBorder="1" applyAlignment="1">
      <alignment vertical="top" wrapText="1"/>
    </xf>
    <xf numFmtId="0" fontId="43" fillId="0" borderId="63" xfId="0" applyNumberFormat="1" applyFont="1" applyFill="1" applyBorder="1" applyAlignment="1">
      <alignment horizontal="right" vertical="top" wrapText="1" readingOrder="1"/>
    </xf>
    <xf numFmtId="0" fontId="39" fillId="0" borderId="53" xfId="0" applyNumberFormat="1" applyFont="1" applyFill="1" applyBorder="1" applyAlignment="1">
      <alignment vertical="top" wrapText="1"/>
    </xf>
    <xf numFmtId="0" fontId="39" fillId="0" borderId="56" xfId="0" applyNumberFormat="1" applyFont="1" applyFill="1" applyBorder="1" applyAlignment="1">
      <alignment vertical="top" wrapText="1"/>
    </xf>
    <xf numFmtId="0" fontId="39" fillId="0" borderId="58" xfId="0" applyNumberFormat="1" applyFont="1" applyFill="1" applyBorder="1" applyAlignment="1">
      <alignment vertical="top" wrapText="1"/>
    </xf>
    <xf numFmtId="0" fontId="39" fillId="0" borderId="59" xfId="0" applyNumberFormat="1" applyFont="1" applyFill="1" applyBorder="1" applyAlignment="1">
      <alignment vertical="top" wrapText="1"/>
    </xf>
    <xf numFmtId="0" fontId="40" fillId="4" borderId="0" xfId="0" applyNumberFormat="1" applyFont="1" applyFill="1" applyBorder="1" applyAlignment="1">
      <alignment horizontal="center" vertical="center" wrapText="1" readingOrder="1"/>
    </xf>
    <xf numFmtId="0" fontId="39" fillId="3" borderId="0" xfId="0" applyNumberFormat="1" applyFont="1" applyFill="1" applyBorder="1" applyAlignment="1">
      <alignment vertical="top" wrapText="1"/>
    </xf>
    <xf numFmtId="0" fontId="41" fillId="4" borderId="0" xfId="0" applyNumberFormat="1" applyFont="1" applyFill="1" applyBorder="1" applyAlignment="1">
      <alignment horizontal="center" vertical="center" wrapText="1" readingOrder="1"/>
    </xf>
    <xf numFmtId="0" fontId="42" fillId="0" borderId="52" xfId="0" applyNumberFormat="1" applyFont="1" applyFill="1" applyBorder="1" applyAlignment="1">
      <alignment vertical="top" wrapText="1" readingOrder="1"/>
    </xf>
    <xf numFmtId="0" fontId="42" fillId="0" borderId="55" xfId="0" applyNumberFormat="1" applyFont="1" applyFill="1" applyBorder="1" applyAlignment="1">
      <alignment vertical="top" wrapText="1" readingOrder="1"/>
    </xf>
    <xf numFmtId="0" fontId="42" fillId="0" borderId="54" xfId="0" applyNumberFormat="1" applyFont="1" applyFill="1" applyBorder="1" applyAlignment="1">
      <alignment horizontal="center" vertical="top" wrapText="1" readingOrder="1"/>
    </xf>
    <xf numFmtId="0" fontId="39" fillId="0" borderId="61" xfId="0" applyNumberFormat="1" applyFont="1" applyFill="1" applyBorder="1" applyAlignment="1">
      <alignment vertical="top" wrapText="1"/>
    </xf>
    <xf numFmtId="0" fontId="39" fillId="0" borderId="60" xfId="0" applyNumberFormat="1" applyFont="1" applyFill="1" applyBorder="1" applyAlignment="1">
      <alignment vertical="top" wrapText="1"/>
    </xf>
    <xf numFmtId="0" fontId="39" fillId="0" borderId="52" xfId="0" applyNumberFormat="1" applyFont="1" applyFill="1" applyBorder="1" applyAlignment="1">
      <alignment vertical="top" wrapText="1"/>
    </xf>
    <xf numFmtId="0" fontId="38" fillId="0" borderId="71" xfId="0" applyNumberFormat="1" applyFont="1" applyFill="1" applyBorder="1" applyAlignment="1">
      <alignment vertical="top" wrapText="1" readingOrder="1"/>
    </xf>
    <xf numFmtId="0" fontId="38" fillId="0" borderId="72" xfId="0" applyNumberFormat="1" applyFont="1" applyFill="1" applyBorder="1" applyAlignment="1">
      <alignment vertical="top" wrapText="1" readingOrder="1"/>
    </xf>
    <xf numFmtId="188" fontId="31" fillId="0" borderId="27" xfId="0" applyNumberFormat="1" applyFont="1" applyFill="1" applyBorder="1" applyAlignment="1">
      <alignment vertical="top" wrapText="1" readingOrder="1"/>
    </xf>
    <xf numFmtId="188" fontId="31" fillId="0" borderId="21" xfId="0" applyNumberFormat="1" applyFont="1" applyFill="1" applyBorder="1" applyAlignment="1">
      <alignment vertical="top" wrapText="1" readingOrder="1"/>
    </xf>
    <xf numFmtId="190" fontId="32" fillId="0" borderId="70" xfId="0" applyNumberFormat="1" applyFont="1" applyFill="1" applyBorder="1" applyAlignment="1">
      <alignment horizontal="center" vertical="center" wrapText="1" readingOrder="1"/>
    </xf>
    <xf numFmtId="190" fontId="32" fillId="0" borderId="19" xfId="0" applyNumberFormat="1" applyFont="1" applyFill="1" applyBorder="1" applyAlignment="1">
      <alignment horizontal="center" vertical="center" wrapText="1" readingOrder="1"/>
    </xf>
    <xf numFmtId="0" fontId="32" fillId="0" borderId="26" xfId="0" applyNumberFormat="1" applyFont="1" applyFill="1" applyBorder="1" applyAlignment="1">
      <alignment vertical="top" wrapText="1" readingOrder="1"/>
    </xf>
    <xf numFmtId="0" fontId="32" fillId="0" borderId="19" xfId="0" applyNumberFormat="1" applyFont="1" applyFill="1" applyBorder="1" applyAlignment="1">
      <alignment vertical="top" wrapText="1" readingOrder="1"/>
    </xf>
    <xf numFmtId="0" fontId="32" fillId="0" borderId="18" xfId="0" applyNumberFormat="1" applyFont="1" applyFill="1" applyBorder="1" applyAlignment="1">
      <alignment vertical="top" wrapText="1" readingOrder="1"/>
    </xf>
    <xf numFmtId="188" fontId="32" fillId="0" borderId="26" xfId="0" applyNumberFormat="1" applyFont="1" applyFill="1" applyBorder="1" applyAlignment="1">
      <alignment vertical="top" wrapText="1" readingOrder="1"/>
    </xf>
    <xf numFmtId="188" fontId="32" fillId="0" borderId="19" xfId="0" applyNumberFormat="1" applyFont="1" applyFill="1" applyBorder="1" applyAlignment="1">
      <alignment vertical="top" wrapText="1" readingOrder="1"/>
    </xf>
    <xf numFmtId="0" fontId="31" fillId="0" borderId="72" xfId="0" applyNumberFormat="1" applyFont="1" applyFill="1" applyBorder="1" applyAlignment="1">
      <alignment horizontal="right" vertical="top" wrapText="1" readingOrder="1"/>
    </xf>
    <xf numFmtId="0" fontId="31" fillId="0" borderId="73" xfId="0" applyNumberFormat="1" applyFont="1" applyFill="1" applyBorder="1" applyAlignment="1">
      <alignment horizontal="right" vertical="top" wrapText="1" readingOrder="1"/>
    </xf>
    <xf numFmtId="0" fontId="32" fillId="0" borderId="70" xfId="0" applyNumberFormat="1" applyFont="1" applyFill="1" applyBorder="1" applyAlignment="1">
      <alignment horizontal="center" vertical="center" wrapText="1" readingOrder="1"/>
    </xf>
    <xf numFmtId="0" fontId="32" fillId="0" borderId="19" xfId="0" applyNumberFormat="1" applyFont="1" applyFill="1" applyBorder="1" applyAlignment="1">
      <alignment horizontal="center" vertical="center" wrapText="1" readingOrder="1"/>
    </xf>
    <xf numFmtId="0" fontId="29" fillId="0" borderId="0" xfId="0" applyNumberFormat="1" applyFont="1" applyFill="1" applyBorder="1" applyAlignment="1">
      <alignment horizontal="right" vertical="top" wrapText="1" readingOrder="1"/>
    </xf>
    <xf numFmtId="0" fontId="29" fillId="0" borderId="0" xfId="0" applyNumberFormat="1" applyFont="1" applyFill="1" applyBorder="1" applyAlignment="1">
      <alignment horizontal="left" vertical="top" wrapText="1" readingOrder="1"/>
    </xf>
    <xf numFmtId="0" fontId="30" fillId="0" borderId="0" xfId="0" applyNumberFormat="1" applyFont="1" applyFill="1" applyBorder="1" applyAlignment="1">
      <alignment horizontal="center" vertical="center" wrapText="1" readingOrder="1"/>
    </xf>
    <xf numFmtId="0" fontId="29" fillId="0" borderId="0" xfId="0" applyNumberFormat="1" applyFont="1" applyFill="1" applyBorder="1" applyAlignment="1">
      <alignment vertical="top" wrapText="1" readingOrder="1"/>
    </xf>
    <xf numFmtId="0" fontId="38" fillId="0" borderId="0" xfId="0" applyNumberFormat="1" applyFont="1" applyFill="1" applyBorder="1" applyAlignment="1">
      <alignment vertical="top" wrapText="1" readingOrder="1"/>
    </xf>
    <xf numFmtId="0" fontId="31" fillId="2" borderId="68" xfId="0" applyNumberFormat="1" applyFont="1" applyFill="1" applyBorder="1" applyAlignment="1">
      <alignment horizontal="center" vertical="center" wrapText="1" readingOrder="1"/>
    </xf>
    <xf numFmtId="0" fontId="31" fillId="2" borderId="49" xfId="0" applyNumberFormat="1" applyFont="1" applyFill="1" applyBorder="1" applyAlignment="1">
      <alignment horizontal="center" vertical="center" wrapText="1" readingOrder="1"/>
    </xf>
    <xf numFmtId="0" fontId="31" fillId="2" borderId="69" xfId="0" applyNumberFormat="1" applyFont="1" applyFill="1" applyBorder="1" applyAlignment="1">
      <alignment horizontal="center" vertical="center" wrapText="1" readingOrder="1"/>
    </xf>
    <xf numFmtId="0" fontId="31" fillId="2" borderId="50" xfId="0" applyNumberFormat="1" applyFont="1" applyFill="1" applyBorder="1" applyAlignment="1">
      <alignment horizontal="center" vertical="center" wrapText="1" readingOrder="1"/>
    </xf>
    <xf numFmtId="0" fontId="31" fillId="2" borderId="30" xfId="0" applyNumberFormat="1" applyFont="1" applyFill="1" applyBorder="1" applyAlignment="1">
      <alignment horizontal="center" vertical="center" wrapText="1" readingOrder="1"/>
    </xf>
    <xf numFmtId="0" fontId="31" fillId="2" borderId="25" xfId="0" applyNumberFormat="1" applyFont="1" applyFill="1" applyBorder="1" applyAlignment="1">
      <alignment horizontal="center" vertical="center" wrapText="1" readingOrder="1"/>
    </xf>
    <xf numFmtId="0" fontId="32" fillId="0" borderId="0" xfId="0" applyNumberFormat="1" applyFont="1" applyFill="1" applyBorder="1" applyAlignment="1">
      <alignment horizontal="center" vertical="center" wrapText="1" readingOrder="1"/>
    </xf>
    <xf numFmtId="0" fontId="59" fillId="0" borderId="17" xfId="0" applyNumberFormat="1" applyFont="1" applyFill="1" applyBorder="1" applyAlignment="1">
      <alignment horizontal="right" vertical="center" wrapText="1" readingOrder="1"/>
    </xf>
    <xf numFmtId="0" fontId="51" fillId="0" borderId="17" xfId="0" applyNumberFormat="1" applyFont="1" applyFill="1" applyBorder="1" applyAlignment="1">
      <alignment vertical="top" wrapText="1" readingOrder="1"/>
    </xf>
    <xf numFmtId="0" fontId="51" fillId="0" borderId="0" xfId="0" applyNumberFormat="1" applyFont="1" applyFill="1" applyBorder="1" applyAlignment="1">
      <alignment horizontal="left" vertical="top" wrapText="1" readingOrder="1"/>
    </xf>
    <xf numFmtId="0" fontId="15" fillId="0" borderId="0" xfId="0" applyFont="1" applyFill="1" applyBorder="1"/>
    <xf numFmtId="0" fontId="51" fillId="0" borderId="0" xfId="0" applyNumberFormat="1" applyFont="1" applyFill="1" applyBorder="1" applyAlignment="1">
      <alignment horizontal="right" vertical="top" wrapText="1" readingOrder="1"/>
    </xf>
    <xf numFmtId="188" fontId="59" fillId="0" borderId="17" xfId="0" applyNumberFormat="1" applyFont="1" applyFill="1" applyBorder="1" applyAlignment="1">
      <alignment horizontal="right" vertical="top" wrapText="1" readingOrder="1"/>
    </xf>
    <xf numFmtId="188" fontId="47" fillId="0" borderId="17" xfId="0" applyNumberFormat="1" applyFont="1" applyFill="1" applyBorder="1" applyAlignment="1">
      <alignment horizontal="right" vertical="top" wrapText="1" readingOrder="1"/>
    </xf>
    <xf numFmtId="0" fontId="47" fillId="0" borderId="32" xfId="0" applyNumberFormat="1" applyFont="1" applyFill="1" applyBorder="1" applyAlignment="1">
      <alignment horizontal="center" vertical="center" wrapText="1" readingOrder="1"/>
    </xf>
    <xf numFmtId="0" fontId="15" fillId="0" borderId="40" xfId="0" applyNumberFormat="1" applyFont="1" applyFill="1" applyBorder="1" applyAlignment="1">
      <alignment vertical="top" wrapText="1"/>
    </xf>
    <xf numFmtId="0" fontId="15" fillId="0" borderId="22" xfId="0" applyNumberFormat="1" applyFont="1" applyFill="1" applyBorder="1" applyAlignment="1">
      <alignment vertical="top" wrapText="1"/>
    </xf>
    <xf numFmtId="0" fontId="15" fillId="0" borderId="38" xfId="0" applyNumberFormat="1" applyFont="1" applyFill="1" applyBorder="1" applyAlignment="1">
      <alignment vertical="top" wrapText="1"/>
    </xf>
    <xf numFmtId="0" fontId="15" fillId="0" borderId="39" xfId="0" applyNumberFormat="1" applyFont="1" applyFill="1" applyBorder="1" applyAlignment="1">
      <alignment vertical="top" wrapText="1"/>
    </xf>
    <xf numFmtId="188" fontId="61" fillId="0" borderId="17" xfId="0" applyNumberFormat="1" applyFont="1" applyFill="1" applyBorder="1" applyAlignment="1">
      <alignment horizontal="right" vertical="top" wrapText="1" readingOrder="1"/>
    </xf>
    <xf numFmtId="188" fontId="63" fillId="0" borderId="17" xfId="0" applyNumberFormat="1" applyFont="1" applyFill="1" applyBorder="1" applyAlignment="1">
      <alignment horizontal="right" vertical="top" wrapText="1" readingOrder="1"/>
    </xf>
    <xf numFmtId="0" fontId="47" fillId="0" borderId="0" xfId="0" applyNumberFormat="1" applyFont="1" applyFill="1" applyBorder="1" applyAlignment="1">
      <alignment horizontal="left" vertical="center" wrapText="1" readingOrder="1"/>
    </xf>
    <xf numFmtId="0" fontId="15" fillId="0" borderId="0" xfId="0" applyNumberFormat="1" applyFont="1" applyFill="1" applyBorder="1" applyAlignment="1">
      <alignment vertical="top" wrapText="1"/>
    </xf>
    <xf numFmtId="0" fontId="47" fillId="0" borderId="0" xfId="0" applyNumberFormat="1" applyFont="1" applyFill="1" applyBorder="1" applyAlignment="1">
      <alignment horizontal="center" vertical="center" wrapText="1" readingOrder="1"/>
    </xf>
    <xf numFmtId="0" fontId="51" fillId="0" borderId="0" xfId="0" applyNumberFormat="1" applyFont="1" applyFill="1" applyBorder="1" applyAlignment="1">
      <alignment horizontal="center" vertical="center" wrapText="1" readingOrder="1"/>
    </xf>
    <xf numFmtId="0" fontId="15" fillId="0" borderId="34" xfId="0" applyNumberFormat="1" applyFont="1" applyFill="1" applyBorder="1" applyAlignment="1">
      <alignment vertical="top" wrapText="1"/>
    </xf>
    <xf numFmtId="0" fontId="15" fillId="0" borderId="33" xfId="0" applyNumberFormat="1" applyFont="1" applyFill="1" applyBorder="1" applyAlignment="1">
      <alignment vertical="top" wrapText="1"/>
    </xf>
    <xf numFmtId="0" fontId="15" fillId="0" borderId="31" xfId="0" applyNumberFormat="1" applyFont="1" applyFill="1" applyBorder="1" applyAlignment="1">
      <alignment vertical="top" wrapText="1"/>
    </xf>
    <xf numFmtId="0" fontId="15" fillId="0" borderId="23" xfId="0" applyNumberFormat="1" applyFont="1" applyFill="1" applyBorder="1" applyAlignment="1">
      <alignment vertical="top" wrapText="1"/>
    </xf>
    <xf numFmtId="0" fontId="47" fillId="0" borderId="35" xfId="0" applyNumberFormat="1" applyFont="1" applyFill="1" applyBorder="1" applyAlignment="1">
      <alignment horizontal="center" vertical="center" wrapText="1" readingOrder="1"/>
    </xf>
    <xf numFmtId="0" fontId="15" fillId="0" borderId="37" xfId="0" applyNumberFormat="1" applyFont="1" applyFill="1" applyBorder="1" applyAlignment="1">
      <alignment vertical="top" wrapText="1"/>
    </xf>
    <xf numFmtId="0" fontId="15" fillId="0" borderId="30" xfId="0" applyNumberFormat="1" applyFont="1" applyFill="1" applyBorder="1" applyAlignment="1">
      <alignment vertical="top" wrapText="1"/>
    </xf>
    <xf numFmtId="0" fontId="15" fillId="0" borderId="36" xfId="0" applyNumberFormat="1" applyFont="1" applyFill="1" applyBorder="1" applyAlignment="1">
      <alignment vertical="top" wrapText="1"/>
    </xf>
    <xf numFmtId="0" fontId="15" fillId="0" borderId="28" xfId="0" applyNumberFormat="1" applyFont="1" applyFill="1" applyBorder="1" applyAlignment="1">
      <alignment vertical="top" wrapText="1"/>
    </xf>
    <xf numFmtId="0" fontId="15" fillId="0" borderId="29" xfId="0" applyNumberFormat="1" applyFont="1" applyFill="1" applyBorder="1" applyAlignment="1">
      <alignment vertical="top" wrapText="1"/>
    </xf>
    <xf numFmtId="0" fontId="15" fillId="0" borderId="21" xfId="0" applyNumberFormat="1" applyFont="1" applyFill="1" applyBorder="1" applyAlignment="1">
      <alignment vertical="top" wrapText="1"/>
    </xf>
    <xf numFmtId="0" fontId="15" fillId="0" borderId="41" xfId="0" applyNumberFormat="1" applyFont="1" applyFill="1" applyBorder="1" applyAlignment="1">
      <alignment vertical="top" wrapText="1"/>
    </xf>
    <xf numFmtId="0" fontId="47" fillId="0" borderId="28" xfId="0" applyNumberFormat="1" applyFont="1" applyFill="1" applyBorder="1" applyAlignment="1">
      <alignment horizontal="right" vertical="center" wrapText="1" readingOrder="1"/>
    </xf>
    <xf numFmtId="0" fontId="60" fillId="0" borderId="17" xfId="0" applyNumberFormat="1" applyFont="1" applyFill="1" applyBorder="1" applyAlignment="1">
      <alignment horizontal="right" vertical="center" wrapText="1" readingOrder="1"/>
    </xf>
    <xf numFmtId="0" fontId="62" fillId="0" borderId="17" xfId="0" applyNumberFormat="1" applyFont="1" applyFill="1" applyBorder="1" applyAlignment="1">
      <alignment horizontal="right" vertical="center" wrapText="1" readingOrder="1"/>
    </xf>
    <xf numFmtId="0" fontId="16" fillId="0" borderId="17" xfId="0" applyNumberFormat="1" applyFont="1" applyFill="1" applyBorder="1" applyAlignment="1">
      <alignment horizontal="left" vertical="center" wrapText="1" readingOrder="1"/>
    </xf>
    <xf numFmtId="0" fontId="18" fillId="0" borderId="65" xfId="0" applyNumberFormat="1" applyFont="1" applyFill="1" applyBorder="1" applyAlignment="1">
      <alignment horizontal="center" vertical="center" wrapText="1" readingOrder="1"/>
    </xf>
    <xf numFmtId="0" fontId="18" fillId="0" borderId="0" xfId="0" applyNumberFormat="1" applyFont="1" applyFill="1" applyBorder="1" applyAlignment="1">
      <alignment horizontal="center" vertical="center" wrapText="1" readingOrder="1"/>
    </xf>
    <xf numFmtId="0" fontId="16" fillId="0" borderId="0" xfId="0" applyNumberFormat="1" applyFont="1" applyFill="1" applyBorder="1" applyAlignment="1">
      <alignment horizontal="center" vertical="center" wrapText="1" readingOrder="1"/>
    </xf>
    <xf numFmtId="0" fontId="18" fillId="0" borderId="17" xfId="0" applyNumberFormat="1" applyFont="1" applyFill="1" applyBorder="1" applyAlignment="1">
      <alignment vertical="center" wrapText="1" readingOrder="1"/>
    </xf>
  </cellXfs>
  <cellStyles count="7">
    <cellStyle name="Comma" xfId="1" builtinId="3"/>
    <cellStyle name="Normal" xfId="0" builtinId="0"/>
    <cellStyle name="Normal 2" xfId="6"/>
    <cellStyle name="เครื่องหมายจุลภาค_Sheet1" xfId="2"/>
    <cellStyle name="เครื่องหมายจุลภาค_Sheet1_กระทบยอดธนาคาร" xfId="3"/>
    <cellStyle name="ปกติ_Sheet1" xfId="4"/>
    <cellStyle name="ปกติ_Sheet1_กระทบยอดธนาคาร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9"/>
  <sheetViews>
    <sheetView view="pageLayout" topLeftCell="A61" zoomScaleNormal="100" workbookViewId="0">
      <selection activeCell="J69" sqref="J69"/>
    </sheetView>
  </sheetViews>
  <sheetFormatPr defaultRowHeight="17.25" customHeight="1" x14ac:dyDescent="0.55000000000000004"/>
  <cols>
    <col min="1" max="1" width="2.140625" style="225" customWidth="1"/>
    <col min="2" max="2" width="3.140625" style="225" customWidth="1"/>
    <col min="3" max="3" width="10.5703125" style="225" customWidth="1"/>
    <col min="4" max="4" width="0.7109375" style="225" hidden="1" customWidth="1"/>
    <col min="5" max="5" width="2" style="225" hidden="1" customWidth="1"/>
    <col min="6" max="6" width="1" style="225" hidden="1" customWidth="1"/>
    <col min="7" max="7" width="20.85546875" style="225" customWidth="1"/>
    <col min="8" max="8" width="16.28515625" style="225" customWidth="1"/>
    <col min="9" max="9" width="17.42578125" style="225" customWidth="1"/>
    <col min="10" max="10" width="43.5703125" style="225" customWidth="1"/>
    <col min="11" max="11" width="3.7109375" style="225" customWidth="1"/>
    <col min="12" max="12" width="0.85546875" style="225" customWidth="1"/>
    <col min="13" max="13" width="7.85546875" style="225" customWidth="1"/>
    <col min="14" max="14" width="2.85546875" style="225" customWidth="1"/>
    <col min="15" max="15" width="7.7109375" style="225" customWidth="1"/>
    <col min="16" max="16" width="8" style="225" customWidth="1"/>
    <col min="17" max="17" width="4.42578125" style="225" customWidth="1"/>
    <col min="18" max="16384" width="9.140625" style="225"/>
  </cols>
  <sheetData>
    <row r="1" spans="1:16" ht="17.25" customHeight="1" x14ac:dyDescent="0.55000000000000004">
      <c r="A1" s="304"/>
      <c r="B1" s="305"/>
      <c r="C1" s="305"/>
      <c r="D1" s="305"/>
      <c r="E1" s="305"/>
      <c r="G1" s="319" t="s">
        <v>178</v>
      </c>
      <c r="H1" s="305"/>
      <c r="I1" s="305"/>
      <c r="J1" s="305"/>
      <c r="K1" s="305"/>
      <c r="O1" s="238"/>
    </row>
    <row r="2" spans="1:16" ht="24" customHeight="1" x14ac:dyDescent="0.55000000000000004">
      <c r="G2" s="322" t="s">
        <v>248</v>
      </c>
      <c r="H2" s="305"/>
      <c r="I2" s="305"/>
      <c r="J2" s="305"/>
      <c r="K2" s="305"/>
    </row>
    <row r="3" spans="1:16" ht="24" x14ac:dyDescent="0.55000000000000004">
      <c r="G3" s="319" t="s">
        <v>636</v>
      </c>
      <c r="H3" s="305"/>
      <c r="I3" s="305"/>
      <c r="J3" s="305"/>
      <c r="K3" s="305"/>
    </row>
    <row r="4" spans="1:16" ht="24" x14ac:dyDescent="0.55000000000000004">
      <c r="A4" s="302" t="s">
        <v>38</v>
      </c>
      <c r="B4" s="294"/>
      <c r="C4" s="294"/>
      <c r="D4" s="294"/>
      <c r="E4" s="294"/>
      <c r="F4" s="294"/>
      <c r="G4" s="294"/>
      <c r="H4" s="294"/>
      <c r="I4" s="295"/>
      <c r="J4" s="231" t="s">
        <v>37</v>
      </c>
      <c r="K4" s="306" t="s">
        <v>0</v>
      </c>
      <c r="L4" s="307"/>
      <c r="M4" s="308"/>
      <c r="N4" s="306" t="s">
        <v>15</v>
      </c>
      <c r="O4" s="307"/>
      <c r="P4" s="308"/>
    </row>
    <row r="5" spans="1:16" s="243" customFormat="1" ht="43.5" x14ac:dyDescent="0.5">
      <c r="A5" s="313" t="s">
        <v>179</v>
      </c>
      <c r="B5" s="314"/>
      <c r="C5" s="315"/>
      <c r="E5" s="316" t="s">
        <v>180</v>
      </c>
      <c r="F5" s="317"/>
      <c r="G5" s="318"/>
      <c r="H5" s="244" t="s">
        <v>181</v>
      </c>
      <c r="I5" s="244" t="s">
        <v>182</v>
      </c>
      <c r="J5" s="245" t="s">
        <v>183</v>
      </c>
      <c r="K5" s="310" t="s">
        <v>183</v>
      </c>
      <c r="L5" s="311"/>
      <c r="M5" s="312"/>
      <c r="N5" s="310" t="s">
        <v>184</v>
      </c>
      <c r="O5" s="311"/>
      <c r="P5" s="312"/>
    </row>
    <row r="6" spans="1:16" ht="17.25" customHeight="1" x14ac:dyDescent="0.55000000000000004">
      <c r="A6" s="309" t="s">
        <v>183</v>
      </c>
      <c r="B6" s="294"/>
      <c r="C6" s="295"/>
      <c r="E6" s="293" t="s">
        <v>183</v>
      </c>
      <c r="F6" s="294"/>
      <c r="G6" s="295"/>
      <c r="H6" s="229" t="s">
        <v>183</v>
      </c>
      <c r="I6" s="235">
        <v>23135730.399999999</v>
      </c>
      <c r="J6" s="60" t="s">
        <v>30</v>
      </c>
      <c r="K6" s="309" t="s">
        <v>183</v>
      </c>
      <c r="L6" s="294"/>
      <c r="M6" s="295"/>
      <c r="N6" s="293" t="s">
        <v>619</v>
      </c>
      <c r="O6" s="294"/>
      <c r="P6" s="295"/>
    </row>
    <row r="7" spans="1:16" ht="17.25" customHeight="1" x14ac:dyDescent="0.55000000000000004">
      <c r="A7" s="297" t="s">
        <v>183</v>
      </c>
      <c r="B7" s="294"/>
      <c r="C7" s="295"/>
      <c r="E7" s="297" t="s">
        <v>183</v>
      </c>
      <c r="F7" s="294"/>
      <c r="G7" s="295"/>
      <c r="H7" s="224" t="s">
        <v>183</v>
      </c>
      <c r="I7" s="224" t="s">
        <v>183</v>
      </c>
      <c r="J7" s="61" t="s">
        <v>331</v>
      </c>
      <c r="K7" s="298" t="s">
        <v>186</v>
      </c>
      <c r="L7" s="294"/>
      <c r="M7" s="295"/>
      <c r="N7" s="297" t="s">
        <v>183</v>
      </c>
      <c r="O7" s="294"/>
      <c r="P7" s="295"/>
    </row>
    <row r="8" spans="1:16" ht="17.25" customHeight="1" x14ac:dyDescent="0.55000000000000004">
      <c r="A8" s="293" t="s">
        <v>487</v>
      </c>
      <c r="B8" s="294"/>
      <c r="C8" s="295"/>
      <c r="E8" s="293" t="s">
        <v>122</v>
      </c>
      <c r="F8" s="294"/>
      <c r="G8" s="295"/>
      <c r="H8" s="229" t="s">
        <v>487</v>
      </c>
      <c r="I8" s="229" t="s">
        <v>637</v>
      </c>
      <c r="J8" s="62" t="s">
        <v>47</v>
      </c>
      <c r="K8" s="296" t="s">
        <v>332</v>
      </c>
      <c r="L8" s="294"/>
      <c r="M8" s="295"/>
      <c r="N8" s="293" t="s">
        <v>638</v>
      </c>
      <c r="O8" s="294"/>
      <c r="P8" s="295"/>
    </row>
    <row r="9" spans="1:16" ht="17.25" customHeight="1" x14ac:dyDescent="0.55000000000000004">
      <c r="A9" s="293" t="s">
        <v>488</v>
      </c>
      <c r="B9" s="294"/>
      <c r="C9" s="295"/>
      <c r="E9" s="293" t="s">
        <v>122</v>
      </c>
      <c r="F9" s="294"/>
      <c r="G9" s="295"/>
      <c r="H9" s="229" t="s">
        <v>488</v>
      </c>
      <c r="I9" s="229" t="s">
        <v>639</v>
      </c>
      <c r="J9" s="62" t="s">
        <v>185</v>
      </c>
      <c r="K9" s="296" t="s">
        <v>333</v>
      </c>
      <c r="L9" s="294"/>
      <c r="M9" s="295"/>
      <c r="N9" s="293" t="s">
        <v>640</v>
      </c>
      <c r="O9" s="294"/>
      <c r="P9" s="295"/>
    </row>
    <row r="10" spans="1:16" ht="17.25" customHeight="1" x14ac:dyDescent="0.55000000000000004">
      <c r="A10" s="293" t="s">
        <v>489</v>
      </c>
      <c r="B10" s="294"/>
      <c r="C10" s="295"/>
      <c r="E10" s="293" t="s">
        <v>122</v>
      </c>
      <c r="F10" s="294"/>
      <c r="G10" s="295"/>
      <c r="H10" s="229" t="s">
        <v>489</v>
      </c>
      <c r="I10" s="229" t="s">
        <v>641</v>
      </c>
      <c r="J10" s="62" t="s">
        <v>45</v>
      </c>
      <c r="K10" s="296" t="s">
        <v>334</v>
      </c>
      <c r="L10" s="294"/>
      <c r="M10" s="295"/>
      <c r="N10" s="293" t="s">
        <v>642</v>
      </c>
      <c r="O10" s="294"/>
      <c r="P10" s="295"/>
    </row>
    <row r="11" spans="1:16" ht="17.25" customHeight="1" x14ac:dyDescent="0.55000000000000004">
      <c r="A11" s="293" t="s">
        <v>490</v>
      </c>
      <c r="B11" s="294"/>
      <c r="C11" s="295"/>
      <c r="E11" s="293" t="s">
        <v>122</v>
      </c>
      <c r="F11" s="294"/>
      <c r="G11" s="295"/>
      <c r="H11" s="229" t="s">
        <v>490</v>
      </c>
      <c r="I11" s="229" t="s">
        <v>643</v>
      </c>
      <c r="J11" s="62" t="s">
        <v>44</v>
      </c>
      <c r="K11" s="296" t="s">
        <v>335</v>
      </c>
      <c r="L11" s="294"/>
      <c r="M11" s="295"/>
      <c r="N11" s="293" t="s">
        <v>644</v>
      </c>
      <c r="O11" s="294"/>
      <c r="P11" s="295"/>
    </row>
    <row r="12" spans="1:16" ht="17.25" customHeight="1" x14ac:dyDescent="0.55000000000000004">
      <c r="A12" s="293" t="s">
        <v>305</v>
      </c>
      <c r="B12" s="294"/>
      <c r="C12" s="295"/>
      <c r="E12" s="293" t="s">
        <v>122</v>
      </c>
      <c r="F12" s="294"/>
      <c r="G12" s="295"/>
      <c r="H12" s="229" t="s">
        <v>305</v>
      </c>
      <c r="I12" s="229" t="s">
        <v>645</v>
      </c>
      <c r="J12" s="62" t="s">
        <v>43</v>
      </c>
      <c r="K12" s="296" t="s">
        <v>336</v>
      </c>
      <c r="L12" s="294"/>
      <c r="M12" s="295"/>
      <c r="N12" s="293" t="s">
        <v>646</v>
      </c>
      <c r="O12" s="294"/>
      <c r="P12" s="295"/>
    </row>
    <row r="13" spans="1:16" ht="17.25" customHeight="1" x14ac:dyDescent="0.55000000000000004">
      <c r="A13" s="293" t="s">
        <v>491</v>
      </c>
      <c r="B13" s="294"/>
      <c r="C13" s="295"/>
      <c r="E13" s="293" t="s">
        <v>122</v>
      </c>
      <c r="F13" s="294"/>
      <c r="G13" s="295"/>
      <c r="H13" s="229" t="s">
        <v>491</v>
      </c>
      <c r="I13" s="229" t="s">
        <v>647</v>
      </c>
      <c r="J13" s="62" t="s">
        <v>42</v>
      </c>
      <c r="K13" s="296" t="s">
        <v>337</v>
      </c>
      <c r="L13" s="294"/>
      <c r="M13" s="295"/>
      <c r="N13" s="293" t="s">
        <v>648</v>
      </c>
      <c r="O13" s="294"/>
      <c r="P13" s="295"/>
    </row>
    <row r="14" spans="1:16" ht="17.25" customHeight="1" x14ac:dyDescent="0.55000000000000004">
      <c r="A14" s="293" t="s">
        <v>492</v>
      </c>
      <c r="B14" s="294"/>
      <c r="C14" s="295"/>
      <c r="E14" s="293" t="s">
        <v>122</v>
      </c>
      <c r="F14" s="294"/>
      <c r="G14" s="295"/>
      <c r="H14" s="229" t="s">
        <v>492</v>
      </c>
      <c r="I14" s="229" t="s">
        <v>649</v>
      </c>
      <c r="J14" s="62" t="s">
        <v>41</v>
      </c>
      <c r="K14" s="296" t="s">
        <v>338</v>
      </c>
      <c r="L14" s="294"/>
      <c r="M14" s="295"/>
      <c r="N14" s="293" t="s">
        <v>650</v>
      </c>
      <c r="O14" s="294"/>
      <c r="P14" s="295"/>
    </row>
    <row r="15" spans="1:16" ht="17.25" customHeight="1" x14ac:dyDescent="0.55000000000000004">
      <c r="A15" s="297" t="s">
        <v>493</v>
      </c>
      <c r="B15" s="294"/>
      <c r="C15" s="295"/>
      <c r="E15" s="297" t="s">
        <v>122</v>
      </c>
      <c r="F15" s="294"/>
      <c r="G15" s="295"/>
      <c r="H15" s="224" t="s">
        <v>493</v>
      </c>
      <c r="I15" s="224" t="s">
        <v>651</v>
      </c>
      <c r="J15" s="63" t="s">
        <v>29</v>
      </c>
      <c r="K15" s="302" t="s">
        <v>186</v>
      </c>
      <c r="L15" s="294"/>
      <c r="M15" s="295"/>
      <c r="N15" s="297" t="s">
        <v>652</v>
      </c>
      <c r="O15" s="294"/>
      <c r="P15" s="295"/>
    </row>
    <row r="16" spans="1:16" ht="17.25" customHeight="1" x14ac:dyDescent="0.55000000000000004">
      <c r="A16" s="293" t="s">
        <v>122</v>
      </c>
      <c r="B16" s="294"/>
      <c r="C16" s="295"/>
      <c r="E16" s="293" t="s">
        <v>607</v>
      </c>
      <c r="F16" s="294"/>
      <c r="G16" s="295"/>
      <c r="H16" s="229" t="s">
        <v>607</v>
      </c>
      <c r="I16" s="229" t="s">
        <v>607</v>
      </c>
      <c r="J16" s="62" t="s">
        <v>503</v>
      </c>
      <c r="K16" s="296" t="s">
        <v>504</v>
      </c>
      <c r="L16" s="294"/>
      <c r="M16" s="295"/>
      <c r="N16" s="293" t="s">
        <v>653</v>
      </c>
      <c r="O16" s="294"/>
      <c r="P16" s="295"/>
    </row>
    <row r="17" spans="1:16" ht="17.25" customHeight="1" x14ac:dyDescent="0.55000000000000004">
      <c r="A17" s="297" t="s">
        <v>493</v>
      </c>
      <c r="B17" s="294"/>
      <c r="C17" s="295"/>
      <c r="E17" s="297" t="s">
        <v>607</v>
      </c>
      <c r="F17" s="294"/>
      <c r="G17" s="295"/>
      <c r="H17" s="224" t="s">
        <v>608</v>
      </c>
      <c r="I17" s="224" t="s">
        <v>654</v>
      </c>
      <c r="J17" s="63" t="s">
        <v>29</v>
      </c>
      <c r="K17" s="302" t="s">
        <v>186</v>
      </c>
      <c r="L17" s="294"/>
      <c r="M17" s="295"/>
      <c r="N17" s="297" t="s">
        <v>655</v>
      </c>
      <c r="O17" s="294"/>
      <c r="P17" s="295"/>
    </row>
    <row r="18" spans="1:16" ht="17.25" customHeight="1" x14ac:dyDescent="0.55000000000000004">
      <c r="A18" s="293" t="s">
        <v>122</v>
      </c>
      <c r="B18" s="294"/>
      <c r="C18" s="295"/>
      <c r="E18" s="293" t="s">
        <v>122</v>
      </c>
      <c r="F18" s="294"/>
      <c r="G18" s="295"/>
      <c r="H18" s="229" t="s">
        <v>122</v>
      </c>
      <c r="I18" s="229" t="s">
        <v>617</v>
      </c>
      <c r="J18" s="62" t="s">
        <v>532</v>
      </c>
      <c r="K18" s="296" t="s">
        <v>533</v>
      </c>
      <c r="L18" s="294"/>
      <c r="M18" s="295"/>
      <c r="N18" s="293" t="s">
        <v>656</v>
      </c>
      <c r="O18" s="294"/>
      <c r="P18" s="295"/>
    </row>
    <row r="19" spans="1:16" ht="17.25" customHeight="1" x14ac:dyDescent="0.55000000000000004">
      <c r="A19" s="293" t="s">
        <v>122</v>
      </c>
      <c r="B19" s="294"/>
      <c r="C19" s="295"/>
      <c r="E19" s="293" t="s">
        <v>122</v>
      </c>
      <c r="F19" s="294"/>
      <c r="G19" s="295"/>
      <c r="H19" s="229" t="s">
        <v>122</v>
      </c>
      <c r="I19" s="229" t="s">
        <v>505</v>
      </c>
      <c r="J19" s="62" t="s">
        <v>200</v>
      </c>
      <c r="K19" s="296" t="s">
        <v>506</v>
      </c>
      <c r="L19" s="294"/>
      <c r="M19" s="295"/>
      <c r="N19" s="293" t="s">
        <v>122</v>
      </c>
      <c r="O19" s="294"/>
      <c r="P19" s="295"/>
    </row>
    <row r="20" spans="1:16" ht="17.25" customHeight="1" x14ac:dyDescent="0.55000000000000004">
      <c r="A20" s="293" t="s">
        <v>122</v>
      </c>
      <c r="B20" s="294"/>
      <c r="C20" s="295"/>
      <c r="E20" s="293" t="s">
        <v>122</v>
      </c>
      <c r="F20" s="294"/>
      <c r="G20" s="295"/>
      <c r="H20" s="229" t="s">
        <v>122</v>
      </c>
      <c r="I20" s="229" t="s">
        <v>657</v>
      </c>
      <c r="J20" s="62" t="s">
        <v>96</v>
      </c>
      <c r="K20" s="296" t="s">
        <v>339</v>
      </c>
      <c r="L20" s="294"/>
      <c r="M20" s="295"/>
      <c r="N20" s="293" t="s">
        <v>658</v>
      </c>
      <c r="O20" s="294"/>
      <c r="P20" s="295"/>
    </row>
    <row r="21" spans="1:16" ht="17.25" customHeight="1" x14ac:dyDescent="0.55000000000000004">
      <c r="A21" s="293" t="s">
        <v>122</v>
      </c>
      <c r="B21" s="294"/>
      <c r="C21" s="295"/>
      <c r="E21" s="293" t="s">
        <v>122</v>
      </c>
      <c r="F21" s="294"/>
      <c r="G21" s="295"/>
      <c r="H21" s="229" t="s">
        <v>122</v>
      </c>
      <c r="I21" s="229" t="s">
        <v>659</v>
      </c>
      <c r="J21" s="62" t="s">
        <v>187</v>
      </c>
      <c r="K21" s="296" t="s">
        <v>340</v>
      </c>
      <c r="L21" s="294"/>
      <c r="M21" s="295"/>
      <c r="N21" s="293" t="s">
        <v>660</v>
      </c>
      <c r="O21" s="294"/>
      <c r="P21" s="295"/>
    </row>
    <row r="22" spans="1:16" ht="17.25" customHeight="1" x14ac:dyDescent="0.55000000000000004">
      <c r="A22" s="293" t="s">
        <v>122</v>
      </c>
      <c r="B22" s="294"/>
      <c r="C22" s="295"/>
      <c r="E22" s="293" t="s">
        <v>122</v>
      </c>
      <c r="F22" s="294"/>
      <c r="G22" s="295"/>
      <c r="H22" s="229" t="s">
        <v>122</v>
      </c>
      <c r="I22" s="229" t="s">
        <v>604</v>
      </c>
      <c r="J22" s="62" t="s">
        <v>605</v>
      </c>
      <c r="K22" s="296" t="s">
        <v>606</v>
      </c>
      <c r="L22" s="294"/>
      <c r="M22" s="295"/>
      <c r="N22" s="293" t="s">
        <v>122</v>
      </c>
      <c r="O22" s="294"/>
      <c r="P22" s="295"/>
    </row>
    <row r="23" spans="1:16" ht="17.25" customHeight="1" x14ac:dyDescent="0.55000000000000004">
      <c r="A23" s="293" t="s">
        <v>122</v>
      </c>
      <c r="B23" s="294"/>
      <c r="C23" s="295"/>
      <c r="E23" s="293" t="s">
        <v>122</v>
      </c>
      <c r="F23" s="294"/>
      <c r="G23" s="295"/>
      <c r="H23" s="229" t="s">
        <v>122</v>
      </c>
      <c r="I23" s="229" t="s">
        <v>661</v>
      </c>
      <c r="J23" s="62" t="s">
        <v>188</v>
      </c>
      <c r="K23" s="296" t="s">
        <v>341</v>
      </c>
      <c r="L23" s="294"/>
      <c r="M23" s="295"/>
      <c r="N23" s="293" t="s">
        <v>662</v>
      </c>
      <c r="O23" s="294"/>
      <c r="P23" s="295"/>
    </row>
    <row r="24" spans="1:16" ht="17.25" customHeight="1" x14ac:dyDescent="0.55000000000000004">
      <c r="A24" s="293" t="s">
        <v>122</v>
      </c>
      <c r="B24" s="294"/>
      <c r="C24" s="295"/>
      <c r="E24" s="293" t="s">
        <v>122</v>
      </c>
      <c r="F24" s="294"/>
      <c r="G24" s="295"/>
      <c r="H24" s="229" t="s">
        <v>122</v>
      </c>
      <c r="I24" s="229" t="s">
        <v>663</v>
      </c>
      <c r="J24" s="62" t="s">
        <v>189</v>
      </c>
      <c r="K24" s="296" t="s">
        <v>342</v>
      </c>
      <c r="L24" s="294"/>
      <c r="M24" s="295"/>
      <c r="N24" s="293" t="s">
        <v>664</v>
      </c>
      <c r="O24" s="294"/>
      <c r="P24" s="295"/>
    </row>
    <row r="25" spans="1:16" ht="17.25" customHeight="1" x14ac:dyDescent="0.55000000000000004">
      <c r="A25" s="293" t="s">
        <v>122</v>
      </c>
      <c r="B25" s="294"/>
      <c r="C25" s="295"/>
      <c r="E25" s="293" t="s">
        <v>122</v>
      </c>
      <c r="F25" s="294"/>
      <c r="G25" s="295"/>
      <c r="H25" s="229" t="s">
        <v>122</v>
      </c>
      <c r="I25" s="229" t="s">
        <v>665</v>
      </c>
      <c r="J25" s="62" t="s">
        <v>190</v>
      </c>
      <c r="K25" s="296" t="s">
        <v>343</v>
      </c>
      <c r="L25" s="294"/>
      <c r="M25" s="295"/>
      <c r="N25" s="293" t="s">
        <v>666</v>
      </c>
      <c r="O25" s="294"/>
      <c r="P25" s="295"/>
    </row>
    <row r="26" spans="1:16" ht="17.25" customHeight="1" x14ac:dyDescent="0.55000000000000004">
      <c r="A26" s="293" t="s">
        <v>122</v>
      </c>
      <c r="B26" s="294"/>
      <c r="C26" s="295"/>
      <c r="E26" s="293" t="s">
        <v>122</v>
      </c>
      <c r="F26" s="294"/>
      <c r="G26" s="295"/>
      <c r="H26" s="229" t="s">
        <v>122</v>
      </c>
      <c r="I26" s="229" t="s">
        <v>667</v>
      </c>
      <c r="J26" s="62" t="s">
        <v>191</v>
      </c>
      <c r="K26" s="296" t="s">
        <v>344</v>
      </c>
      <c r="L26" s="294"/>
      <c r="M26" s="295"/>
      <c r="N26" s="293" t="s">
        <v>668</v>
      </c>
      <c r="O26" s="294"/>
      <c r="P26" s="295"/>
    </row>
    <row r="27" spans="1:16" ht="17.25" customHeight="1" x14ac:dyDescent="0.55000000000000004">
      <c r="A27" s="293" t="s">
        <v>122</v>
      </c>
      <c r="B27" s="294"/>
      <c r="C27" s="295"/>
      <c r="E27" s="293" t="s">
        <v>122</v>
      </c>
      <c r="F27" s="294"/>
      <c r="G27" s="295"/>
      <c r="H27" s="229" t="s">
        <v>122</v>
      </c>
      <c r="I27" s="229" t="s">
        <v>669</v>
      </c>
      <c r="J27" s="62" t="s">
        <v>192</v>
      </c>
      <c r="K27" s="296" t="s">
        <v>345</v>
      </c>
      <c r="L27" s="294"/>
      <c r="M27" s="295"/>
      <c r="N27" s="293" t="s">
        <v>568</v>
      </c>
      <c r="O27" s="294"/>
      <c r="P27" s="295"/>
    </row>
    <row r="28" spans="1:16" ht="17.25" customHeight="1" x14ac:dyDescent="0.55000000000000004">
      <c r="A28" s="293" t="s">
        <v>122</v>
      </c>
      <c r="B28" s="294"/>
      <c r="C28" s="295"/>
      <c r="E28" s="293" t="s">
        <v>122</v>
      </c>
      <c r="F28" s="294"/>
      <c r="G28" s="295"/>
      <c r="H28" s="229" t="s">
        <v>122</v>
      </c>
      <c r="I28" s="229" t="s">
        <v>670</v>
      </c>
      <c r="J28" s="62" t="s">
        <v>201</v>
      </c>
      <c r="K28" s="296" t="s">
        <v>508</v>
      </c>
      <c r="L28" s="294"/>
      <c r="M28" s="295"/>
      <c r="N28" s="293" t="s">
        <v>671</v>
      </c>
      <c r="O28" s="294"/>
      <c r="P28" s="295"/>
    </row>
    <row r="29" spans="1:16" ht="17.25" customHeight="1" x14ac:dyDescent="0.55000000000000004">
      <c r="A29" s="293" t="s">
        <v>122</v>
      </c>
      <c r="B29" s="294"/>
      <c r="C29" s="295"/>
      <c r="E29" s="293" t="s">
        <v>122</v>
      </c>
      <c r="F29" s="294"/>
      <c r="G29" s="295"/>
      <c r="H29" s="229" t="s">
        <v>122</v>
      </c>
      <c r="I29" s="229" t="s">
        <v>672</v>
      </c>
      <c r="J29" s="62" t="s">
        <v>247</v>
      </c>
      <c r="K29" s="296" t="s">
        <v>346</v>
      </c>
      <c r="L29" s="294"/>
      <c r="M29" s="295"/>
      <c r="N29" s="293" t="s">
        <v>673</v>
      </c>
      <c r="O29" s="294"/>
      <c r="P29" s="295"/>
    </row>
    <row r="30" spans="1:16" ht="17.25" customHeight="1" x14ac:dyDescent="0.55000000000000004">
      <c r="A30" s="293" t="s">
        <v>122</v>
      </c>
      <c r="B30" s="294"/>
      <c r="C30" s="295"/>
      <c r="E30" s="293" t="s">
        <v>122</v>
      </c>
      <c r="F30" s="294"/>
      <c r="G30" s="295"/>
      <c r="H30" s="229" t="s">
        <v>122</v>
      </c>
      <c r="I30" s="229" t="s">
        <v>674</v>
      </c>
      <c r="J30" s="62" t="s">
        <v>269</v>
      </c>
      <c r="K30" s="296" t="s">
        <v>611</v>
      </c>
      <c r="L30" s="294"/>
      <c r="M30" s="295"/>
      <c r="N30" s="293" t="s">
        <v>675</v>
      </c>
      <c r="O30" s="294"/>
      <c r="P30" s="295"/>
    </row>
    <row r="31" spans="1:16" ht="24" customHeight="1" x14ac:dyDescent="0.55000000000000004">
      <c r="A31" s="293" t="s">
        <v>122</v>
      </c>
      <c r="B31" s="294"/>
      <c r="C31" s="295"/>
      <c r="E31" s="293" t="s">
        <v>122</v>
      </c>
      <c r="F31" s="294"/>
      <c r="G31" s="295"/>
      <c r="H31" s="229" t="s">
        <v>122</v>
      </c>
      <c r="I31" s="229" t="s">
        <v>676</v>
      </c>
      <c r="J31" s="62" t="s">
        <v>330</v>
      </c>
      <c r="K31" s="296" t="s">
        <v>347</v>
      </c>
      <c r="L31" s="294"/>
      <c r="M31" s="295"/>
      <c r="N31" s="293" t="s">
        <v>677</v>
      </c>
      <c r="O31" s="294"/>
      <c r="P31" s="295"/>
    </row>
    <row r="32" spans="1:16" ht="17.25" customHeight="1" x14ac:dyDescent="0.55000000000000004">
      <c r="A32" s="293" t="s">
        <v>122</v>
      </c>
      <c r="B32" s="294"/>
      <c r="C32" s="295"/>
      <c r="E32" s="293" t="s">
        <v>122</v>
      </c>
      <c r="F32" s="294"/>
      <c r="G32" s="295"/>
      <c r="H32" s="229" t="s">
        <v>122</v>
      </c>
      <c r="I32" s="229" t="s">
        <v>528</v>
      </c>
      <c r="J32" s="62" t="s">
        <v>9</v>
      </c>
      <c r="K32" s="296" t="s">
        <v>348</v>
      </c>
      <c r="L32" s="294"/>
      <c r="M32" s="295"/>
      <c r="N32" s="293" t="s">
        <v>122</v>
      </c>
      <c r="O32" s="294"/>
      <c r="P32" s="295"/>
    </row>
    <row r="33" spans="1:16" ht="17.25" customHeight="1" x14ac:dyDescent="0.55000000000000004">
      <c r="A33" s="293" t="s">
        <v>122</v>
      </c>
      <c r="B33" s="294"/>
      <c r="C33" s="295"/>
      <c r="E33" s="293" t="s">
        <v>122</v>
      </c>
      <c r="F33" s="294"/>
      <c r="G33" s="295"/>
      <c r="H33" s="229" t="s">
        <v>122</v>
      </c>
      <c r="I33" s="229" t="s">
        <v>529</v>
      </c>
      <c r="J33" s="62" t="s">
        <v>202</v>
      </c>
      <c r="K33" s="296" t="s">
        <v>530</v>
      </c>
      <c r="L33" s="294"/>
      <c r="M33" s="295"/>
      <c r="N33" s="293" t="s">
        <v>122</v>
      </c>
      <c r="O33" s="294"/>
      <c r="P33" s="295"/>
    </row>
    <row r="34" spans="1:16" ht="17.25" customHeight="1" x14ac:dyDescent="0.55000000000000004">
      <c r="A34" s="297" t="s">
        <v>122</v>
      </c>
      <c r="B34" s="294"/>
      <c r="C34" s="295"/>
      <c r="E34" s="297" t="s">
        <v>122</v>
      </c>
      <c r="F34" s="294"/>
      <c r="G34" s="295"/>
      <c r="H34" s="224" t="s">
        <v>122</v>
      </c>
      <c r="I34" s="224" t="s">
        <v>678</v>
      </c>
      <c r="J34" s="63" t="s">
        <v>29</v>
      </c>
      <c r="K34" s="302" t="s">
        <v>186</v>
      </c>
      <c r="L34" s="294"/>
      <c r="M34" s="295"/>
      <c r="N34" s="297" t="s">
        <v>679</v>
      </c>
      <c r="O34" s="294"/>
      <c r="P34" s="295"/>
    </row>
    <row r="35" spans="1:16" ht="17.25" customHeight="1" thickBot="1" x14ac:dyDescent="0.6">
      <c r="A35" s="299" t="s">
        <v>493</v>
      </c>
      <c r="B35" s="300"/>
      <c r="C35" s="301"/>
      <c r="E35" s="299" t="s">
        <v>607</v>
      </c>
      <c r="F35" s="300"/>
      <c r="G35" s="301"/>
      <c r="H35" s="232" t="s">
        <v>608</v>
      </c>
      <c r="I35" s="232" t="s">
        <v>680</v>
      </c>
      <c r="J35" s="192" t="s">
        <v>39</v>
      </c>
      <c r="K35" s="303" t="s">
        <v>186</v>
      </c>
      <c r="L35" s="300"/>
      <c r="M35" s="301"/>
      <c r="N35" s="299" t="s">
        <v>681</v>
      </c>
      <c r="O35" s="300"/>
      <c r="P35" s="301"/>
    </row>
    <row r="36" spans="1:16" ht="17.25" customHeight="1" thickTop="1" x14ac:dyDescent="0.55000000000000004">
      <c r="A36" s="297" t="s">
        <v>183</v>
      </c>
      <c r="B36" s="294"/>
      <c r="C36" s="295"/>
      <c r="E36" s="297" t="s">
        <v>183</v>
      </c>
      <c r="F36" s="294"/>
      <c r="G36" s="295"/>
      <c r="H36" s="224" t="s">
        <v>183</v>
      </c>
      <c r="I36" s="224" t="s">
        <v>183</v>
      </c>
      <c r="J36" s="61" t="s">
        <v>35</v>
      </c>
      <c r="K36" s="298" t="s">
        <v>186</v>
      </c>
      <c r="L36" s="294"/>
      <c r="M36" s="295"/>
      <c r="N36" s="297" t="s">
        <v>183</v>
      </c>
      <c r="O36" s="294"/>
      <c r="P36" s="295"/>
    </row>
    <row r="37" spans="1:16" ht="17.25" customHeight="1" x14ac:dyDescent="0.55000000000000004">
      <c r="A37" s="293" t="s">
        <v>594</v>
      </c>
      <c r="B37" s="294"/>
      <c r="C37" s="295"/>
      <c r="E37" s="293" t="s">
        <v>122</v>
      </c>
      <c r="F37" s="294"/>
      <c r="G37" s="295"/>
      <c r="H37" s="229" t="s">
        <v>594</v>
      </c>
      <c r="I37" s="229" t="s">
        <v>682</v>
      </c>
      <c r="J37" s="62" t="s">
        <v>2</v>
      </c>
      <c r="K37" s="296" t="s">
        <v>349</v>
      </c>
      <c r="L37" s="294"/>
      <c r="M37" s="295"/>
      <c r="N37" s="293" t="s">
        <v>683</v>
      </c>
      <c r="O37" s="294"/>
      <c r="P37" s="295"/>
    </row>
    <row r="38" spans="1:16" ht="17.25" customHeight="1" x14ac:dyDescent="0.55000000000000004">
      <c r="A38" s="293" t="s">
        <v>249</v>
      </c>
      <c r="B38" s="294"/>
      <c r="C38" s="295"/>
      <c r="E38" s="293" t="s">
        <v>122</v>
      </c>
      <c r="F38" s="294"/>
      <c r="G38" s="295"/>
      <c r="H38" s="229" t="s">
        <v>249</v>
      </c>
      <c r="I38" s="229" t="s">
        <v>684</v>
      </c>
      <c r="J38" s="62" t="s">
        <v>48</v>
      </c>
      <c r="K38" s="296" t="s">
        <v>350</v>
      </c>
      <c r="L38" s="294"/>
      <c r="M38" s="295"/>
      <c r="N38" s="293" t="s">
        <v>472</v>
      </c>
      <c r="O38" s="294"/>
      <c r="P38" s="295"/>
    </row>
    <row r="39" spans="1:16" ht="17.25" customHeight="1" x14ac:dyDescent="0.55000000000000004">
      <c r="A39" s="293" t="s">
        <v>612</v>
      </c>
      <c r="B39" s="294"/>
      <c r="C39" s="295"/>
      <c r="E39" s="293" t="s">
        <v>122</v>
      </c>
      <c r="F39" s="294"/>
      <c r="G39" s="295"/>
      <c r="H39" s="229" t="s">
        <v>612</v>
      </c>
      <c r="I39" s="229" t="s">
        <v>685</v>
      </c>
      <c r="J39" s="62" t="s">
        <v>49</v>
      </c>
      <c r="K39" s="296" t="s">
        <v>351</v>
      </c>
      <c r="L39" s="294"/>
      <c r="M39" s="295"/>
      <c r="N39" s="293" t="s">
        <v>686</v>
      </c>
      <c r="O39" s="294"/>
      <c r="P39" s="295"/>
    </row>
    <row r="40" spans="1:16" ht="17.25" customHeight="1" x14ac:dyDescent="0.55000000000000004">
      <c r="A40" s="293" t="s">
        <v>531</v>
      </c>
      <c r="B40" s="294"/>
      <c r="C40" s="295"/>
      <c r="E40" s="293" t="s">
        <v>122</v>
      </c>
      <c r="F40" s="294"/>
      <c r="G40" s="295"/>
      <c r="H40" s="229" t="s">
        <v>531</v>
      </c>
      <c r="I40" s="229" t="s">
        <v>687</v>
      </c>
      <c r="J40" s="62" t="s">
        <v>3</v>
      </c>
      <c r="K40" s="296" t="s">
        <v>352</v>
      </c>
      <c r="L40" s="294"/>
      <c r="M40" s="295"/>
      <c r="N40" s="293" t="s">
        <v>688</v>
      </c>
      <c r="O40" s="294"/>
      <c r="P40" s="295"/>
    </row>
    <row r="41" spans="1:16" ht="17.25" customHeight="1" x14ac:dyDescent="0.55000000000000004">
      <c r="A41" s="293" t="s">
        <v>613</v>
      </c>
      <c r="B41" s="294"/>
      <c r="C41" s="295"/>
      <c r="E41" s="293" t="s">
        <v>122</v>
      </c>
      <c r="F41" s="294"/>
      <c r="G41" s="295"/>
      <c r="H41" s="229" t="s">
        <v>613</v>
      </c>
      <c r="I41" s="229" t="s">
        <v>689</v>
      </c>
      <c r="J41" s="62" t="s">
        <v>4</v>
      </c>
      <c r="K41" s="296" t="s">
        <v>353</v>
      </c>
      <c r="L41" s="294"/>
      <c r="M41" s="295"/>
      <c r="N41" s="293" t="s">
        <v>690</v>
      </c>
      <c r="O41" s="294"/>
      <c r="P41" s="295"/>
    </row>
    <row r="42" spans="1:16" ht="17.25" customHeight="1" x14ac:dyDescent="0.55000000000000004">
      <c r="A42" s="293" t="s">
        <v>614</v>
      </c>
      <c r="B42" s="294"/>
      <c r="C42" s="295"/>
      <c r="E42" s="293" t="s">
        <v>122</v>
      </c>
      <c r="F42" s="294"/>
      <c r="G42" s="295"/>
      <c r="H42" s="229" t="s">
        <v>614</v>
      </c>
      <c r="I42" s="229" t="s">
        <v>691</v>
      </c>
      <c r="J42" s="62" t="s">
        <v>5</v>
      </c>
      <c r="K42" s="296" t="s">
        <v>354</v>
      </c>
      <c r="L42" s="294"/>
      <c r="M42" s="295"/>
      <c r="N42" s="293" t="s">
        <v>692</v>
      </c>
      <c r="O42" s="294"/>
      <c r="P42" s="295"/>
    </row>
    <row r="43" spans="1:16" ht="17.25" customHeight="1" x14ac:dyDescent="0.55000000000000004">
      <c r="A43" s="293" t="s">
        <v>494</v>
      </c>
      <c r="B43" s="294"/>
      <c r="C43" s="295"/>
      <c r="E43" s="293" t="s">
        <v>122</v>
      </c>
      <c r="F43" s="294"/>
      <c r="G43" s="295"/>
      <c r="H43" s="229" t="s">
        <v>494</v>
      </c>
      <c r="I43" s="229" t="s">
        <v>693</v>
      </c>
      <c r="J43" s="62" t="s">
        <v>6</v>
      </c>
      <c r="K43" s="296" t="s">
        <v>355</v>
      </c>
      <c r="L43" s="294"/>
      <c r="M43" s="295"/>
      <c r="N43" s="293" t="s">
        <v>694</v>
      </c>
      <c r="O43" s="294"/>
      <c r="P43" s="295"/>
    </row>
    <row r="44" spans="1:16" ht="24" x14ac:dyDescent="0.55000000000000004">
      <c r="A44" s="293" t="s">
        <v>615</v>
      </c>
      <c r="B44" s="294"/>
      <c r="C44" s="295"/>
      <c r="E44" s="293" t="s">
        <v>122</v>
      </c>
      <c r="F44" s="294"/>
      <c r="G44" s="295"/>
      <c r="H44" s="229" t="s">
        <v>615</v>
      </c>
      <c r="I44" s="229" t="s">
        <v>695</v>
      </c>
      <c r="J44" s="62" t="s">
        <v>8</v>
      </c>
      <c r="K44" s="296" t="s">
        <v>356</v>
      </c>
      <c r="L44" s="294"/>
      <c r="M44" s="295"/>
      <c r="N44" s="293" t="s">
        <v>696</v>
      </c>
      <c r="O44" s="294"/>
      <c r="P44" s="295"/>
    </row>
    <row r="45" spans="1:16" ht="17.25" customHeight="1" x14ac:dyDescent="0.55000000000000004">
      <c r="A45" s="293" t="s">
        <v>495</v>
      </c>
      <c r="B45" s="294"/>
      <c r="C45" s="295"/>
      <c r="E45" s="293" t="s">
        <v>607</v>
      </c>
      <c r="F45" s="294"/>
      <c r="G45" s="295"/>
      <c r="H45" s="229" t="s">
        <v>616</v>
      </c>
      <c r="I45" s="229" t="s">
        <v>697</v>
      </c>
      <c r="J45" s="62" t="s">
        <v>31</v>
      </c>
      <c r="K45" s="296" t="s">
        <v>357</v>
      </c>
      <c r="L45" s="294"/>
      <c r="M45" s="295"/>
      <c r="N45" s="293" t="s">
        <v>698</v>
      </c>
      <c r="O45" s="294"/>
      <c r="P45" s="295"/>
    </row>
    <row r="46" spans="1:16" ht="17.25" customHeight="1" x14ac:dyDescent="0.55000000000000004">
      <c r="A46" s="293" t="s">
        <v>250</v>
      </c>
      <c r="B46" s="294"/>
      <c r="C46" s="295"/>
      <c r="E46" s="293" t="s">
        <v>122</v>
      </c>
      <c r="F46" s="294"/>
      <c r="G46" s="295"/>
      <c r="H46" s="229" t="s">
        <v>250</v>
      </c>
      <c r="I46" s="229" t="s">
        <v>122</v>
      </c>
      <c r="J46" s="62" t="s">
        <v>34</v>
      </c>
      <c r="K46" s="296" t="s">
        <v>358</v>
      </c>
      <c r="L46" s="294"/>
      <c r="M46" s="295"/>
      <c r="N46" s="293" t="s">
        <v>122</v>
      </c>
      <c r="O46" s="294"/>
      <c r="P46" s="295"/>
    </row>
    <row r="47" spans="1:16" ht="17.25" customHeight="1" x14ac:dyDescent="0.55000000000000004">
      <c r="A47" s="293" t="s">
        <v>306</v>
      </c>
      <c r="B47" s="294"/>
      <c r="C47" s="295"/>
      <c r="E47" s="293" t="s">
        <v>122</v>
      </c>
      <c r="F47" s="294"/>
      <c r="G47" s="295"/>
      <c r="H47" s="229" t="s">
        <v>306</v>
      </c>
      <c r="I47" s="229" t="s">
        <v>699</v>
      </c>
      <c r="J47" s="62" t="s">
        <v>7</v>
      </c>
      <c r="K47" s="296" t="s">
        <v>359</v>
      </c>
      <c r="L47" s="294"/>
      <c r="M47" s="295"/>
      <c r="N47" s="293" t="s">
        <v>700</v>
      </c>
      <c r="O47" s="294"/>
      <c r="P47" s="295"/>
    </row>
    <row r="48" spans="1:16" ht="17.25" customHeight="1" x14ac:dyDescent="0.55000000000000004">
      <c r="A48" s="297" t="s">
        <v>493</v>
      </c>
      <c r="B48" s="294"/>
      <c r="C48" s="295"/>
      <c r="E48" s="297" t="s">
        <v>607</v>
      </c>
      <c r="F48" s="294"/>
      <c r="G48" s="295"/>
      <c r="H48" s="224" t="s">
        <v>608</v>
      </c>
      <c r="I48" s="224" t="s">
        <v>701</v>
      </c>
      <c r="J48" s="63" t="s">
        <v>29</v>
      </c>
      <c r="K48" s="302" t="s">
        <v>186</v>
      </c>
      <c r="L48" s="294"/>
      <c r="M48" s="295"/>
      <c r="N48" s="297" t="s">
        <v>702</v>
      </c>
      <c r="O48" s="294"/>
      <c r="P48" s="295"/>
    </row>
    <row r="49" spans="1:16" ht="20.25" customHeight="1" x14ac:dyDescent="0.55000000000000004">
      <c r="A49" s="293" t="s">
        <v>122</v>
      </c>
      <c r="B49" s="294"/>
      <c r="C49" s="295"/>
      <c r="E49" s="293" t="s">
        <v>122</v>
      </c>
      <c r="F49" s="294"/>
      <c r="G49" s="295"/>
      <c r="H49" s="229" t="s">
        <v>122</v>
      </c>
      <c r="I49" s="229" t="s">
        <v>703</v>
      </c>
      <c r="J49" s="62" t="s">
        <v>532</v>
      </c>
      <c r="K49" s="296" t="s">
        <v>533</v>
      </c>
      <c r="L49" s="294"/>
      <c r="M49" s="295"/>
      <c r="N49" s="293" t="s">
        <v>704</v>
      </c>
      <c r="O49" s="294"/>
      <c r="P49" s="295"/>
    </row>
    <row r="50" spans="1:16" ht="24" x14ac:dyDescent="0.55000000000000004">
      <c r="A50" s="293" t="s">
        <v>122</v>
      </c>
      <c r="B50" s="294"/>
      <c r="C50" s="295"/>
      <c r="E50" s="293" t="s">
        <v>122</v>
      </c>
      <c r="F50" s="294"/>
      <c r="G50" s="295"/>
      <c r="H50" s="229" t="s">
        <v>122</v>
      </c>
      <c r="I50" s="229" t="s">
        <v>604</v>
      </c>
      <c r="J50" s="62" t="s">
        <v>605</v>
      </c>
      <c r="K50" s="296" t="s">
        <v>606</v>
      </c>
      <c r="L50" s="294"/>
      <c r="M50" s="295"/>
      <c r="N50" s="293" t="s">
        <v>122</v>
      </c>
      <c r="O50" s="294"/>
      <c r="P50" s="295"/>
    </row>
    <row r="51" spans="1:16" ht="24" x14ac:dyDescent="0.55000000000000004">
      <c r="A51" s="293" t="s">
        <v>122</v>
      </c>
      <c r="B51" s="294"/>
      <c r="C51" s="295"/>
      <c r="E51" s="293" t="s">
        <v>122</v>
      </c>
      <c r="F51" s="294"/>
      <c r="G51" s="295"/>
      <c r="H51" s="229" t="s">
        <v>122</v>
      </c>
      <c r="I51" s="229" t="s">
        <v>534</v>
      </c>
      <c r="J51" s="62" t="s">
        <v>535</v>
      </c>
      <c r="K51" s="296" t="s">
        <v>536</v>
      </c>
      <c r="L51" s="294"/>
      <c r="M51" s="295"/>
      <c r="N51" s="293" t="s">
        <v>122</v>
      </c>
      <c r="O51" s="294"/>
      <c r="P51" s="295"/>
    </row>
    <row r="52" spans="1:16" ht="24" x14ac:dyDescent="0.55000000000000004">
      <c r="A52" s="293" t="s">
        <v>122</v>
      </c>
      <c r="B52" s="294"/>
      <c r="C52" s="295"/>
      <c r="E52" s="293" t="s">
        <v>122</v>
      </c>
      <c r="F52" s="294"/>
      <c r="G52" s="295"/>
      <c r="H52" s="229" t="s">
        <v>122</v>
      </c>
      <c r="I52" s="229" t="s">
        <v>705</v>
      </c>
      <c r="J52" s="62" t="s">
        <v>101</v>
      </c>
      <c r="K52" s="296" t="s">
        <v>360</v>
      </c>
      <c r="L52" s="294"/>
      <c r="M52" s="295"/>
      <c r="N52" s="293" t="s">
        <v>706</v>
      </c>
      <c r="O52" s="294"/>
      <c r="P52" s="295"/>
    </row>
    <row r="53" spans="1:16" ht="24" x14ac:dyDescent="0.55000000000000004">
      <c r="A53" s="293" t="s">
        <v>122</v>
      </c>
      <c r="B53" s="294"/>
      <c r="C53" s="295"/>
      <c r="E53" s="293" t="s">
        <v>122</v>
      </c>
      <c r="F53" s="294"/>
      <c r="G53" s="295"/>
      <c r="H53" s="229" t="s">
        <v>122</v>
      </c>
      <c r="I53" s="229" t="s">
        <v>707</v>
      </c>
      <c r="J53" s="62" t="s">
        <v>188</v>
      </c>
      <c r="K53" s="296" t="s">
        <v>341</v>
      </c>
      <c r="L53" s="294"/>
      <c r="M53" s="295"/>
      <c r="N53" s="293" t="s">
        <v>609</v>
      </c>
      <c r="O53" s="294"/>
      <c r="P53" s="295"/>
    </row>
    <row r="54" spans="1:16" ht="24" x14ac:dyDescent="0.55000000000000004">
      <c r="A54" s="293" t="s">
        <v>122</v>
      </c>
      <c r="B54" s="294"/>
      <c r="C54" s="295"/>
      <c r="E54" s="293" t="s">
        <v>122</v>
      </c>
      <c r="F54" s="294"/>
      <c r="G54" s="295"/>
      <c r="H54" s="229" t="s">
        <v>122</v>
      </c>
      <c r="I54" s="229" t="s">
        <v>708</v>
      </c>
      <c r="J54" s="62" t="s">
        <v>191</v>
      </c>
      <c r="K54" s="296" t="s">
        <v>344</v>
      </c>
      <c r="L54" s="294"/>
      <c r="M54" s="295"/>
      <c r="N54" s="293" t="s">
        <v>709</v>
      </c>
      <c r="O54" s="294"/>
      <c r="P54" s="295"/>
    </row>
    <row r="55" spans="1:16" ht="24" customHeight="1" x14ac:dyDescent="0.55000000000000004">
      <c r="A55" s="293" t="s">
        <v>122</v>
      </c>
      <c r="B55" s="294"/>
      <c r="C55" s="295"/>
      <c r="E55" s="293" t="s">
        <v>122</v>
      </c>
      <c r="F55" s="294"/>
      <c r="G55" s="295"/>
      <c r="H55" s="229" t="s">
        <v>122</v>
      </c>
      <c r="I55" s="229" t="s">
        <v>610</v>
      </c>
      <c r="J55" s="62" t="s">
        <v>192</v>
      </c>
      <c r="K55" s="296" t="s">
        <v>345</v>
      </c>
      <c r="L55" s="294"/>
      <c r="M55" s="295"/>
      <c r="N55" s="293" t="s">
        <v>568</v>
      </c>
      <c r="O55" s="294"/>
      <c r="P55" s="295"/>
    </row>
    <row r="56" spans="1:16" ht="24" customHeight="1" x14ac:dyDescent="0.55000000000000004">
      <c r="A56" s="293" t="s">
        <v>122</v>
      </c>
      <c r="B56" s="294"/>
      <c r="C56" s="295"/>
      <c r="E56" s="293" t="s">
        <v>122</v>
      </c>
      <c r="F56" s="294"/>
      <c r="G56" s="295"/>
      <c r="H56" s="229" t="s">
        <v>122</v>
      </c>
      <c r="I56" s="229" t="s">
        <v>507</v>
      </c>
      <c r="J56" s="62" t="s">
        <v>201</v>
      </c>
      <c r="K56" s="296" t="s">
        <v>508</v>
      </c>
      <c r="L56" s="294"/>
      <c r="M56" s="295"/>
      <c r="N56" s="293" t="s">
        <v>122</v>
      </c>
      <c r="O56" s="294"/>
      <c r="P56" s="295"/>
    </row>
    <row r="57" spans="1:16" ht="20.25" customHeight="1" x14ac:dyDescent="0.55000000000000004">
      <c r="A57" s="293" t="s">
        <v>122</v>
      </c>
      <c r="B57" s="294"/>
      <c r="C57" s="295"/>
      <c r="E57" s="293" t="s">
        <v>122</v>
      </c>
      <c r="F57" s="294"/>
      <c r="G57" s="295"/>
      <c r="H57" s="229" t="s">
        <v>122</v>
      </c>
      <c r="I57" s="229" t="s">
        <v>672</v>
      </c>
      <c r="J57" s="62" t="s">
        <v>247</v>
      </c>
      <c r="K57" s="296" t="s">
        <v>346</v>
      </c>
      <c r="L57" s="294"/>
      <c r="M57" s="295"/>
      <c r="N57" s="293" t="s">
        <v>673</v>
      </c>
      <c r="O57" s="294"/>
      <c r="P57" s="295"/>
    </row>
    <row r="58" spans="1:16" ht="20.25" customHeight="1" x14ac:dyDescent="0.55000000000000004">
      <c r="A58" s="293" t="s">
        <v>122</v>
      </c>
      <c r="B58" s="294"/>
      <c r="C58" s="295"/>
      <c r="E58" s="293" t="s">
        <v>122</v>
      </c>
      <c r="F58" s="294"/>
      <c r="G58" s="295"/>
      <c r="H58" s="229" t="s">
        <v>122</v>
      </c>
      <c r="I58" s="229" t="s">
        <v>618</v>
      </c>
      <c r="J58" s="62" t="s">
        <v>330</v>
      </c>
      <c r="K58" s="296" t="s">
        <v>347</v>
      </c>
      <c r="L58" s="294"/>
      <c r="M58" s="295"/>
      <c r="N58" s="293" t="s">
        <v>122</v>
      </c>
      <c r="O58" s="294"/>
      <c r="P58" s="295"/>
    </row>
    <row r="59" spans="1:16" ht="17.25" customHeight="1" x14ac:dyDescent="0.55000000000000004">
      <c r="A59" s="293" t="s">
        <v>122</v>
      </c>
      <c r="B59" s="294"/>
      <c r="C59" s="295"/>
      <c r="E59" s="293" t="s">
        <v>122</v>
      </c>
      <c r="F59" s="294"/>
      <c r="G59" s="295"/>
      <c r="H59" s="229" t="s">
        <v>122</v>
      </c>
      <c r="I59" s="229" t="s">
        <v>537</v>
      </c>
      <c r="J59" s="62" t="s">
        <v>9</v>
      </c>
      <c r="K59" s="296" t="s">
        <v>348</v>
      </c>
      <c r="L59" s="294"/>
      <c r="M59" s="295"/>
      <c r="N59" s="293" t="s">
        <v>122</v>
      </c>
      <c r="O59" s="294"/>
      <c r="P59" s="295"/>
    </row>
    <row r="60" spans="1:16" ht="21" customHeight="1" x14ac:dyDescent="0.55000000000000004">
      <c r="A60" s="293" t="s">
        <v>122</v>
      </c>
      <c r="B60" s="294"/>
      <c r="C60" s="295"/>
      <c r="E60" s="293" t="s">
        <v>122</v>
      </c>
      <c r="F60" s="294"/>
      <c r="G60" s="295"/>
      <c r="H60" s="229" t="s">
        <v>122</v>
      </c>
      <c r="I60" s="229" t="s">
        <v>538</v>
      </c>
      <c r="J60" s="62" t="s">
        <v>202</v>
      </c>
      <c r="K60" s="296" t="s">
        <v>530</v>
      </c>
      <c r="L60" s="294"/>
      <c r="M60" s="295"/>
      <c r="N60" s="293" t="s">
        <v>122</v>
      </c>
      <c r="O60" s="294"/>
      <c r="P60" s="295"/>
    </row>
    <row r="61" spans="1:16" ht="20.25" customHeight="1" x14ac:dyDescent="0.55000000000000004">
      <c r="A61" s="297" t="s">
        <v>122</v>
      </c>
      <c r="B61" s="294"/>
      <c r="C61" s="295"/>
      <c r="E61" s="297" t="s">
        <v>122</v>
      </c>
      <c r="F61" s="294"/>
      <c r="G61" s="295"/>
      <c r="H61" s="224" t="s">
        <v>122</v>
      </c>
      <c r="I61" s="224" t="s">
        <v>710</v>
      </c>
      <c r="J61" s="63" t="s">
        <v>29</v>
      </c>
      <c r="K61" s="302" t="s">
        <v>186</v>
      </c>
      <c r="L61" s="294"/>
      <c r="M61" s="295"/>
      <c r="N61" s="297" t="s">
        <v>711</v>
      </c>
      <c r="O61" s="294"/>
      <c r="P61" s="295"/>
    </row>
    <row r="62" spans="1:16" ht="24.75" thickBot="1" x14ac:dyDescent="0.6">
      <c r="A62" s="323" t="s">
        <v>493</v>
      </c>
      <c r="B62" s="300"/>
      <c r="C62" s="301"/>
      <c r="E62" s="323" t="s">
        <v>607</v>
      </c>
      <c r="F62" s="300"/>
      <c r="G62" s="301"/>
      <c r="H62" s="228" t="s">
        <v>608</v>
      </c>
      <c r="I62" s="228" t="s">
        <v>712</v>
      </c>
      <c r="J62" s="193" t="s">
        <v>33</v>
      </c>
      <c r="K62" s="324" t="s">
        <v>186</v>
      </c>
      <c r="L62" s="300"/>
      <c r="M62" s="301"/>
      <c r="N62" s="323" t="s">
        <v>713</v>
      </c>
      <c r="O62" s="300"/>
      <c r="P62" s="301"/>
    </row>
    <row r="63" spans="1:16" ht="24" customHeight="1" thickTop="1" x14ac:dyDescent="0.55000000000000004">
      <c r="A63" s="297" t="s">
        <v>122</v>
      </c>
      <c r="B63" s="294"/>
      <c r="C63" s="295"/>
      <c r="E63" s="297" t="s">
        <v>122</v>
      </c>
      <c r="F63" s="294"/>
      <c r="G63" s="295"/>
      <c r="H63" s="224" t="s">
        <v>122</v>
      </c>
      <c r="I63" s="224" t="s">
        <v>714</v>
      </c>
      <c r="J63" s="63" t="s">
        <v>193</v>
      </c>
      <c r="K63" s="302" t="s">
        <v>186</v>
      </c>
      <c r="L63" s="294"/>
      <c r="M63" s="295"/>
      <c r="N63" s="297" t="s">
        <v>715</v>
      </c>
      <c r="O63" s="294"/>
      <c r="P63" s="295"/>
    </row>
    <row r="64" spans="1:16" ht="24" customHeight="1" x14ac:dyDescent="0.55000000000000004">
      <c r="A64" s="320" t="s">
        <v>183</v>
      </c>
      <c r="B64" s="294"/>
      <c r="C64" s="294"/>
      <c r="E64" s="321" t="s">
        <v>183</v>
      </c>
      <c r="F64" s="294"/>
      <c r="G64" s="294"/>
      <c r="H64" s="223" t="s">
        <v>183</v>
      </c>
      <c r="I64" s="223" t="s">
        <v>716</v>
      </c>
      <c r="J64" s="224" t="s">
        <v>32</v>
      </c>
      <c r="K64" s="309" t="s">
        <v>183</v>
      </c>
      <c r="L64" s="294"/>
      <c r="M64" s="295"/>
      <c r="N64" s="297" t="s">
        <v>716</v>
      </c>
      <c r="O64" s="294"/>
      <c r="P64" s="295"/>
    </row>
    <row r="65" spans="2:10" ht="24" customHeight="1" x14ac:dyDescent="0.55000000000000004"/>
    <row r="66" spans="2:10" ht="38.25" customHeight="1" x14ac:dyDescent="0.55000000000000004">
      <c r="B66" s="225" t="s">
        <v>599</v>
      </c>
      <c r="C66" s="226"/>
      <c r="D66" s="226"/>
      <c r="E66" s="226"/>
      <c r="F66" s="226"/>
      <c r="G66" s="226"/>
      <c r="H66" s="226"/>
      <c r="I66" s="226"/>
      <c r="J66" s="226"/>
    </row>
    <row r="67" spans="2:10" ht="21" customHeight="1" x14ac:dyDescent="0.55000000000000004">
      <c r="B67" s="225" t="s">
        <v>600</v>
      </c>
    </row>
    <row r="68" spans="2:10" ht="24" x14ac:dyDescent="0.55000000000000004">
      <c r="B68" s="203" t="s">
        <v>601</v>
      </c>
      <c r="C68" s="203"/>
      <c r="D68" s="203"/>
      <c r="E68" s="203"/>
      <c r="F68" s="203"/>
      <c r="G68" s="203"/>
      <c r="H68" s="203"/>
      <c r="I68" s="203"/>
      <c r="J68" s="203"/>
    </row>
    <row r="69" spans="2:10" ht="24" x14ac:dyDescent="0.55000000000000004"/>
  </sheetData>
  <mergeCells count="247">
    <mergeCell ref="G1:K1"/>
    <mergeCell ref="G3:K3"/>
    <mergeCell ref="A4:I4"/>
    <mergeCell ref="A64:C64"/>
    <mergeCell ref="E64:G64"/>
    <mergeCell ref="K64:M64"/>
    <mergeCell ref="N64:P64"/>
    <mergeCell ref="A63:C63"/>
    <mergeCell ref="E63:G63"/>
    <mergeCell ref="K63:M63"/>
    <mergeCell ref="N63:P63"/>
    <mergeCell ref="G2:K2"/>
    <mergeCell ref="A61:C61"/>
    <mergeCell ref="E61:G61"/>
    <mergeCell ref="K61:M61"/>
    <mergeCell ref="N61:P61"/>
    <mergeCell ref="A62:C62"/>
    <mergeCell ref="E62:G62"/>
    <mergeCell ref="K62:M62"/>
    <mergeCell ref="N62:P62"/>
    <mergeCell ref="A58:C58"/>
    <mergeCell ref="E58:G58"/>
    <mergeCell ref="K58:M58"/>
    <mergeCell ref="N58:P58"/>
    <mergeCell ref="A14:C14"/>
    <mergeCell ref="E14:G14"/>
    <mergeCell ref="E16:G16"/>
    <mergeCell ref="A15:C15"/>
    <mergeCell ref="E20:G20"/>
    <mergeCell ref="N57:P57"/>
    <mergeCell ref="A27:C27"/>
    <mergeCell ref="E27:G27"/>
    <mergeCell ref="K27:M27"/>
    <mergeCell ref="N27:P27"/>
    <mergeCell ref="A26:C26"/>
    <mergeCell ref="E26:G26"/>
    <mergeCell ref="K26:M26"/>
    <mergeCell ref="N26:P26"/>
    <mergeCell ref="E24:G24"/>
    <mergeCell ref="K24:M24"/>
    <mergeCell ref="N24:P24"/>
    <mergeCell ref="A25:C25"/>
    <mergeCell ref="E25:G25"/>
    <mergeCell ref="K25:M25"/>
    <mergeCell ref="N25:P25"/>
    <mergeCell ref="N5:P5"/>
    <mergeCell ref="K5:M5"/>
    <mergeCell ref="A5:C5"/>
    <mergeCell ref="E5:G5"/>
    <mergeCell ref="A49:C49"/>
    <mergeCell ref="E49:G49"/>
    <mergeCell ref="K49:M49"/>
    <mergeCell ref="N49:P49"/>
    <mergeCell ref="A50:C50"/>
    <mergeCell ref="E50:G50"/>
    <mergeCell ref="K50:M50"/>
    <mergeCell ref="N50:P50"/>
    <mergeCell ref="A45:C45"/>
    <mergeCell ref="E45:G45"/>
    <mergeCell ref="K45:M45"/>
    <mergeCell ref="N45:P45"/>
    <mergeCell ref="A46:C46"/>
    <mergeCell ref="E46:G46"/>
    <mergeCell ref="E6:G6"/>
    <mergeCell ref="K6:M6"/>
    <mergeCell ref="E10:G10"/>
    <mergeCell ref="K10:M10"/>
    <mergeCell ref="N10:P10"/>
    <mergeCell ref="A11:C11"/>
    <mergeCell ref="N47:P47"/>
    <mergeCell ref="A48:C48"/>
    <mergeCell ref="E48:G48"/>
    <mergeCell ref="K48:M48"/>
    <mergeCell ref="N48:P48"/>
    <mergeCell ref="A16:C16"/>
    <mergeCell ref="K46:M46"/>
    <mergeCell ref="N46:P46"/>
    <mergeCell ref="A47:C47"/>
    <mergeCell ref="E47:G47"/>
    <mergeCell ref="K47:M47"/>
    <mergeCell ref="A23:C23"/>
    <mergeCell ref="E23:G23"/>
    <mergeCell ref="K23:M23"/>
    <mergeCell ref="N23:P23"/>
    <mergeCell ref="A21:C21"/>
    <mergeCell ref="E21:G21"/>
    <mergeCell ref="K21:M21"/>
    <mergeCell ref="N21:P21"/>
    <mergeCell ref="A20:C20"/>
    <mergeCell ref="N4:P4"/>
    <mergeCell ref="K18:M18"/>
    <mergeCell ref="N18:P18"/>
    <mergeCell ref="A19:C19"/>
    <mergeCell ref="E19:G19"/>
    <mergeCell ref="K19:M19"/>
    <mergeCell ref="K16:M16"/>
    <mergeCell ref="A18:C18"/>
    <mergeCell ref="E18:G18"/>
    <mergeCell ref="N16:P16"/>
    <mergeCell ref="A17:C17"/>
    <mergeCell ref="E17:G17"/>
    <mergeCell ref="K17:M17"/>
    <mergeCell ref="N17:P17"/>
    <mergeCell ref="E12:G12"/>
    <mergeCell ref="K12:M12"/>
    <mergeCell ref="N12:P12"/>
    <mergeCell ref="N6:P6"/>
    <mergeCell ref="A6:C6"/>
    <mergeCell ref="N19:P19"/>
    <mergeCell ref="E11:G11"/>
    <mergeCell ref="K11:M11"/>
    <mergeCell ref="N8:P8"/>
    <mergeCell ref="A10:C10"/>
    <mergeCell ref="A1:E1"/>
    <mergeCell ref="K15:M15"/>
    <mergeCell ref="N15:P15"/>
    <mergeCell ref="E7:G7"/>
    <mergeCell ref="K7:M7"/>
    <mergeCell ref="N7:P7"/>
    <mergeCell ref="K14:M14"/>
    <mergeCell ref="N14:P14"/>
    <mergeCell ref="A9:C9"/>
    <mergeCell ref="E9:G9"/>
    <mergeCell ref="K9:M9"/>
    <mergeCell ref="N9:P9"/>
    <mergeCell ref="A7:C7"/>
    <mergeCell ref="A8:C8"/>
    <mergeCell ref="E8:G8"/>
    <mergeCell ref="K8:M8"/>
    <mergeCell ref="E13:G13"/>
    <mergeCell ref="E15:G15"/>
    <mergeCell ref="K13:M13"/>
    <mergeCell ref="N13:P13"/>
    <mergeCell ref="N11:P11"/>
    <mergeCell ref="A12:C12"/>
    <mergeCell ref="A13:C13"/>
    <mergeCell ref="K4:M4"/>
    <mergeCell ref="A24:C24"/>
    <mergeCell ref="A22:C22"/>
    <mergeCell ref="E22:G22"/>
    <mergeCell ref="K22:M22"/>
    <mergeCell ref="N22:P22"/>
    <mergeCell ref="K20:M20"/>
    <mergeCell ref="N20:P20"/>
    <mergeCell ref="A28:C28"/>
    <mergeCell ref="E28:G28"/>
    <mergeCell ref="K28:M28"/>
    <mergeCell ref="N28:P28"/>
    <mergeCell ref="A29:C29"/>
    <mergeCell ref="E29:G29"/>
    <mergeCell ref="K29:M29"/>
    <mergeCell ref="N29:P29"/>
    <mergeCell ref="A30:C30"/>
    <mergeCell ref="E30:G30"/>
    <mergeCell ref="K30:M30"/>
    <mergeCell ref="N30:P30"/>
    <mergeCell ref="A31:C31"/>
    <mergeCell ref="E31:G31"/>
    <mergeCell ref="K31:M31"/>
    <mergeCell ref="N31:P31"/>
    <mergeCell ref="A32:C32"/>
    <mergeCell ref="E32:G32"/>
    <mergeCell ref="K32:M32"/>
    <mergeCell ref="N32:P32"/>
    <mergeCell ref="A33:C33"/>
    <mergeCell ref="N35:P35"/>
    <mergeCell ref="E33:G33"/>
    <mergeCell ref="K33:M33"/>
    <mergeCell ref="N33:P33"/>
    <mergeCell ref="A34:C34"/>
    <mergeCell ref="E34:G34"/>
    <mergeCell ref="K34:M34"/>
    <mergeCell ref="N34:P34"/>
    <mergeCell ref="A35:C35"/>
    <mergeCell ref="E35:G35"/>
    <mergeCell ref="K35:M35"/>
    <mergeCell ref="A36:C36"/>
    <mergeCell ref="N40:P40"/>
    <mergeCell ref="A41:C41"/>
    <mergeCell ref="E41:G41"/>
    <mergeCell ref="K41:M41"/>
    <mergeCell ref="N41:P41"/>
    <mergeCell ref="A42:C42"/>
    <mergeCell ref="E42:G42"/>
    <mergeCell ref="K42:M42"/>
    <mergeCell ref="N42:P42"/>
    <mergeCell ref="A40:C40"/>
    <mergeCell ref="E40:G40"/>
    <mergeCell ref="K40:M40"/>
    <mergeCell ref="E36:G36"/>
    <mergeCell ref="K36:M36"/>
    <mergeCell ref="N36:P36"/>
    <mergeCell ref="A37:C37"/>
    <mergeCell ref="E37:G37"/>
    <mergeCell ref="K37:M37"/>
    <mergeCell ref="N37:P37"/>
    <mergeCell ref="K44:M44"/>
    <mergeCell ref="A38:C38"/>
    <mergeCell ref="E38:G38"/>
    <mergeCell ref="K38:M38"/>
    <mergeCell ref="N38:P38"/>
    <mergeCell ref="A39:C39"/>
    <mergeCell ref="E39:G39"/>
    <mergeCell ref="K39:M39"/>
    <mergeCell ref="N39:P39"/>
    <mergeCell ref="A43:C43"/>
    <mergeCell ref="E43:G43"/>
    <mergeCell ref="K43:M43"/>
    <mergeCell ref="N43:P43"/>
    <mergeCell ref="A44:C44"/>
    <mergeCell ref="E44:G44"/>
    <mergeCell ref="N44:P44"/>
    <mergeCell ref="K52:M52"/>
    <mergeCell ref="N52:P52"/>
    <mergeCell ref="A53:C53"/>
    <mergeCell ref="E53:G53"/>
    <mergeCell ref="K53:M53"/>
    <mergeCell ref="N53:P53"/>
    <mergeCell ref="A51:C51"/>
    <mergeCell ref="E51:G51"/>
    <mergeCell ref="A59:C59"/>
    <mergeCell ref="E59:G59"/>
    <mergeCell ref="K59:M59"/>
    <mergeCell ref="N59:P59"/>
    <mergeCell ref="A54:C54"/>
    <mergeCell ref="E54:G54"/>
    <mergeCell ref="K54:M54"/>
    <mergeCell ref="N54:P54"/>
    <mergeCell ref="K51:M51"/>
    <mergeCell ref="N51:P51"/>
    <mergeCell ref="A52:C52"/>
    <mergeCell ref="E52:G52"/>
    <mergeCell ref="A57:C57"/>
    <mergeCell ref="E57:G57"/>
    <mergeCell ref="K57:M57"/>
    <mergeCell ref="A60:C60"/>
    <mergeCell ref="E60:G60"/>
    <mergeCell ref="K60:M60"/>
    <mergeCell ref="N60:P60"/>
    <mergeCell ref="A55:C55"/>
    <mergeCell ref="E55:G55"/>
    <mergeCell ref="K55:M55"/>
    <mergeCell ref="N55:P55"/>
    <mergeCell ref="A56:C56"/>
    <mergeCell ref="E56:G56"/>
    <mergeCell ref="K56:M56"/>
    <mergeCell ref="N56:P56"/>
  </mergeCells>
  <pageMargins left="0.23622047244094491" right="0.15748031496062992" top="0.15748031496062992" bottom="7.874015748031496E-2" header="0.11811023622047245" footer="0.15748031496062992"/>
  <pageSetup paperSize="9" fitToHeight="0" orientation="landscape" r:id="rId1"/>
  <headerFooter scaleWithDoc="0"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82"/>
  <sheetViews>
    <sheetView topLeftCell="G1" zoomScale="50" zoomScaleNormal="50" workbookViewId="0">
      <selection activeCell="Y23" sqref="Y23"/>
    </sheetView>
  </sheetViews>
  <sheetFormatPr defaultRowHeight="18" x14ac:dyDescent="0.25"/>
  <cols>
    <col min="1" max="1" width="0.7109375" style="261" customWidth="1"/>
    <col min="2" max="2" width="16.85546875" style="261" customWidth="1"/>
    <col min="3" max="3" width="5.5703125" style="261" customWidth="1"/>
    <col min="4" max="4" width="10" style="261" customWidth="1"/>
    <col min="5" max="5" width="0.42578125" style="261" customWidth="1"/>
    <col min="6" max="6" width="20.28515625" style="261" customWidth="1"/>
    <col min="7" max="7" width="0.85546875" style="261" customWidth="1"/>
    <col min="8" max="8" width="3.7109375" style="261" customWidth="1"/>
    <col min="9" max="9" width="0.5703125" style="261" customWidth="1"/>
    <col min="10" max="10" width="16.7109375" style="261" customWidth="1"/>
    <col min="11" max="11" width="0" style="261" hidden="1" customWidth="1"/>
    <col min="12" max="12" width="22.28515625" style="261" customWidth="1"/>
    <col min="13" max="13" width="14" style="261" customWidth="1"/>
    <col min="14" max="14" width="7.85546875" style="261" customWidth="1"/>
    <col min="15" max="15" width="19.7109375" style="261" customWidth="1"/>
    <col min="16" max="16" width="13.140625" style="261" customWidth="1"/>
    <col min="17" max="17" width="6.5703125" style="261" customWidth="1"/>
    <col min="18" max="18" width="9.140625" style="261" customWidth="1"/>
    <col min="19" max="19" width="0.28515625" style="261" customWidth="1"/>
    <col min="20" max="20" width="12" style="261" customWidth="1"/>
    <col min="21" max="21" width="21.140625" style="261" customWidth="1"/>
    <col min="22" max="24" width="19.7109375" style="261" customWidth="1"/>
    <col min="25" max="25" width="22.85546875" style="261" customWidth="1"/>
    <col min="26" max="30" width="19.7109375" style="261" customWidth="1"/>
    <col min="31" max="31" width="20.28515625" style="261" customWidth="1"/>
    <col min="32" max="32" width="22.28515625" style="261" customWidth="1"/>
    <col min="33" max="16384" width="9.140625" style="261"/>
  </cols>
  <sheetData>
    <row r="1" spans="1:32" ht="18" customHeight="1" x14ac:dyDescent="0.25">
      <c r="A1" s="452" t="s">
        <v>178</v>
      </c>
      <c r="B1" s="452"/>
      <c r="C1" s="452"/>
      <c r="D1" s="452"/>
      <c r="E1" s="452"/>
      <c r="F1" s="452"/>
      <c r="G1" s="452"/>
      <c r="H1" s="452"/>
      <c r="I1" s="452"/>
      <c r="J1" s="452"/>
      <c r="K1" s="452"/>
      <c r="L1" s="452"/>
      <c r="M1" s="452"/>
      <c r="N1" s="452"/>
      <c r="O1" s="452"/>
      <c r="P1" s="452"/>
      <c r="Q1" s="452"/>
      <c r="R1" s="452"/>
      <c r="S1" s="452"/>
      <c r="T1" s="452"/>
      <c r="U1" s="452"/>
      <c r="V1" s="452"/>
      <c r="W1" s="452"/>
      <c r="X1" s="452"/>
      <c r="Y1" s="452"/>
      <c r="Z1" s="452"/>
      <c r="AA1" s="452"/>
      <c r="AB1" s="452"/>
      <c r="AC1" s="452"/>
      <c r="AD1" s="452"/>
      <c r="AE1" s="452"/>
      <c r="AF1" s="452"/>
    </row>
    <row r="2" spans="1:32" ht="18" customHeight="1" x14ac:dyDescent="0.25">
      <c r="A2" s="452" t="s">
        <v>253</v>
      </c>
      <c r="B2" s="452"/>
      <c r="C2" s="452"/>
      <c r="D2" s="452"/>
      <c r="E2" s="452"/>
      <c r="F2" s="452"/>
      <c r="G2" s="452"/>
      <c r="H2" s="452"/>
      <c r="I2" s="452"/>
      <c r="J2" s="452"/>
      <c r="K2" s="452"/>
      <c r="L2" s="452"/>
      <c r="M2" s="452"/>
      <c r="N2" s="452"/>
      <c r="O2" s="452"/>
      <c r="P2" s="452"/>
      <c r="Q2" s="452"/>
      <c r="R2" s="452"/>
      <c r="S2" s="452"/>
      <c r="T2" s="452"/>
      <c r="U2" s="452"/>
      <c r="V2" s="452"/>
      <c r="W2" s="452"/>
      <c r="X2" s="452"/>
      <c r="Y2" s="452"/>
      <c r="Z2" s="452"/>
      <c r="AA2" s="452"/>
      <c r="AB2" s="452"/>
      <c r="AC2" s="452"/>
      <c r="AD2" s="452"/>
      <c r="AE2" s="452"/>
      <c r="AF2" s="452"/>
    </row>
    <row r="3" spans="1:32" ht="18" customHeight="1" x14ac:dyDescent="0.25">
      <c r="A3" s="453" t="s">
        <v>724</v>
      </c>
      <c r="B3" s="453"/>
      <c r="C3" s="453"/>
      <c r="D3" s="453"/>
      <c r="E3" s="453"/>
      <c r="F3" s="453"/>
      <c r="G3" s="453"/>
      <c r="H3" s="453"/>
      <c r="I3" s="453"/>
      <c r="J3" s="453"/>
      <c r="K3" s="453"/>
      <c r="L3" s="453"/>
      <c r="M3" s="453"/>
      <c r="N3" s="453"/>
      <c r="O3" s="453"/>
      <c r="P3" s="453"/>
      <c r="Q3" s="453"/>
      <c r="R3" s="453"/>
      <c r="S3" s="453"/>
      <c r="T3" s="453"/>
      <c r="U3" s="453"/>
      <c r="V3" s="453"/>
      <c r="W3" s="453"/>
      <c r="X3" s="453"/>
      <c r="Y3" s="453"/>
      <c r="Z3" s="453"/>
      <c r="AA3" s="453"/>
      <c r="AB3" s="453"/>
      <c r="AC3" s="453"/>
      <c r="AD3" s="453"/>
      <c r="AE3" s="453"/>
      <c r="AF3" s="453"/>
    </row>
    <row r="4" spans="1:32" ht="0" hidden="1" customHeight="1" x14ac:dyDescent="0.25"/>
    <row r="5" spans="1:32" ht="2.65" customHeight="1" x14ac:dyDescent="0.25"/>
    <row r="6" spans="1:32" ht="37.5" x14ac:dyDescent="0.25">
      <c r="A6" s="262"/>
      <c r="B6" s="263"/>
      <c r="C6" s="263"/>
      <c r="D6" s="263"/>
      <c r="E6" s="263"/>
      <c r="F6" s="263"/>
      <c r="G6" s="263"/>
      <c r="H6" s="263"/>
      <c r="I6" s="263"/>
      <c r="J6" s="264" t="s">
        <v>223</v>
      </c>
      <c r="L6" s="454" t="s">
        <v>104</v>
      </c>
      <c r="M6" s="455"/>
      <c r="N6" s="444"/>
      <c r="O6" s="454" t="s">
        <v>105</v>
      </c>
      <c r="P6" s="455"/>
      <c r="Q6" s="444"/>
      <c r="R6" s="454" t="s">
        <v>106</v>
      </c>
      <c r="S6" s="455"/>
      <c r="T6" s="455"/>
      <c r="U6" s="444"/>
      <c r="V6" s="454" t="s">
        <v>148</v>
      </c>
      <c r="W6" s="454" t="s">
        <v>149</v>
      </c>
      <c r="X6" s="454" t="s">
        <v>107</v>
      </c>
      <c r="Y6" s="444"/>
      <c r="Z6" s="454" t="s">
        <v>150</v>
      </c>
      <c r="AA6" s="454" t="s">
        <v>108</v>
      </c>
      <c r="AB6" s="444"/>
      <c r="AC6" s="454" t="s">
        <v>151</v>
      </c>
      <c r="AD6" s="454" t="s">
        <v>109</v>
      </c>
      <c r="AE6" s="454" t="s">
        <v>110</v>
      </c>
      <c r="AF6" s="460" t="s">
        <v>29</v>
      </c>
    </row>
    <row r="7" spans="1:32" x14ac:dyDescent="0.25">
      <c r="A7" s="265"/>
      <c r="B7" s="266"/>
      <c r="C7" s="266"/>
      <c r="D7" s="266"/>
      <c r="E7" s="266"/>
      <c r="F7" s="266"/>
      <c r="G7" s="266"/>
      <c r="H7" s="266"/>
      <c r="I7" s="266"/>
      <c r="J7" s="267"/>
      <c r="L7" s="456"/>
      <c r="M7" s="457"/>
      <c r="N7" s="458"/>
      <c r="O7" s="456"/>
      <c r="P7" s="457"/>
      <c r="Q7" s="458"/>
      <c r="R7" s="456"/>
      <c r="S7" s="457"/>
      <c r="T7" s="457"/>
      <c r="U7" s="458"/>
      <c r="V7" s="459"/>
      <c r="W7" s="459"/>
      <c r="X7" s="456"/>
      <c r="Y7" s="458"/>
      <c r="Z7" s="459"/>
      <c r="AA7" s="456"/>
      <c r="AB7" s="458"/>
      <c r="AC7" s="459"/>
      <c r="AD7" s="459"/>
      <c r="AE7" s="459"/>
      <c r="AF7" s="461"/>
    </row>
    <row r="8" spans="1:32" ht="18.75" x14ac:dyDescent="0.25">
      <c r="A8" s="265"/>
      <c r="B8" s="266"/>
      <c r="C8" s="266"/>
      <c r="D8" s="266"/>
      <c r="E8" s="266"/>
      <c r="F8" s="266"/>
      <c r="G8" s="266"/>
      <c r="H8" s="266"/>
      <c r="I8" s="266"/>
      <c r="J8" s="267"/>
      <c r="L8" s="463" t="s">
        <v>216</v>
      </c>
      <c r="M8" s="464"/>
      <c r="N8" s="451"/>
      <c r="O8" s="463" t="s">
        <v>217</v>
      </c>
      <c r="P8" s="464"/>
      <c r="Q8" s="451"/>
      <c r="R8" s="463" t="s">
        <v>218</v>
      </c>
      <c r="S8" s="464"/>
      <c r="T8" s="464"/>
      <c r="U8" s="451"/>
      <c r="V8" s="268" t="s">
        <v>239</v>
      </c>
      <c r="W8" s="268" t="s">
        <v>240</v>
      </c>
      <c r="X8" s="463" t="s">
        <v>219</v>
      </c>
      <c r="Y8" s="451"/>
      <c r="Z8" s="268" t="s">
        <v>241</v>
      </c>
      <c r="AA8" s="463" t="s">
        <v>220</v>
      </c>
      <c r="AB8" s="451"/>
      <c r="AC8" s="268" t="s">
        <v>242</v>
      </c>
      <c r="AD8" s="268" t="s">
        <v>221</v>
      </c>
      <c r="AE8" s="268" t="s">
        <v>222</v>
      </c>
      <c r="AF8" s="461"/>
    </row>
    <row r="9" spans="1:32" x14ac:dyDescent="0.25">
      <c r="A9" s="265"/>
      <c r="B9" s="266"/>
      <c r="C9" s="266"/>
      <c r="D9" s="266"/>
      <c r="E9" s="266"/>
      <c r="F9" s="266"/>
      <c r="G9" s="266"/>
      <c r="H9" s="266"/>
      <c r="I9" s="266"/>
      <c r="J9" s="267"/>
      <c r="L9" s="465" t="s">
        <v>111</v>
      </c>
      <c r="M9" s="465" t="s">
        <v>112</v>
      </c>
      <c r="N9" s="444"/>
      <c r="O9" s="465" t="s">
        <v>113</v>
      </c>
      <c r="P9" s="465" t="s">
        <v>114</v>
      </c>
      <c r="Q9" s="444"/>
      <c r="R9" s="465" t="s">
        <v>115</v>
      </c>
      <c r="S9" s="455"/>
      <c r="T9" s="444"/>
      <c r="U9" s="465" t="s">
        <v>116</v>
      </c>
      <c r="V9" s="465" t="s">
        <v>319</v>
      </c>
      <c r="W9" s="465" t="s">
        <v>152</v>
      </c>
      <c r="X9" s="465" t="s">
        <v>117</v>
      </c>
      <c r="Y9" s="465" t="s">
        <v>118</v>
      </c>
      <c r="Z9" s="465" t="s">
        <v>153</v>
      </c>
      <c r="AA9" s="465" t="s">
        <v>119</v>
      </c>
      <c r="AB9" s="465" t="s">
        <v>154</v>
      </c>
      <c r="AC9" s="465" t="s">
        <v>155</v>
      </c>
      <c r="AD9" s="465" t="s">
        <v>120</v>
      </c>
      <c r="AE9" s="465" t="s">
        <v>2</v>
      </c>
      <c r="AF9" s="461"/>
    </row>
    <row r="10" spans="1:32" x14ac:dyDescent="0.25">
      <c r="A10" s="466" t="s">
        <v>224</v>
      </c>
      <c r="B10" s="467"/>
      <c r="C10" s="467"/>
      <c r="D10" s="266"/>
      <c r="E10" s="266"/>
      <c r="F10" s="266"/>
      <c r="G10" s="266"/>
      <c r="H10" s="266"/>
      <c r="I10" s="266"/>
      <c r="J10" s="267"/>
      <c r="L10" s="459"/>
      <c r="M10" s="456"/>
      <c r="N10" s="458"/>
      <c r="O10" s="459"/>
      <c r="P10" s="456"/>
      <c r="Q10" s="458"/>
      <c r="R10" s="456"/>
      <c r="S10" s="457"/>
      <c r="T10" s="458"/>
      <c r="U10" s="459"/>
      <c r="V10" s="459"/>
      <c r="W10" s="459"/>
      <c r="X10" s="459"/>
      <c r="Y10" s="459"/>
      <c r="Z10" s="459"/>
      <c r="AA10" s="459"/>
      <c r="AB10" s="459"/>
      <c r="AC10" s="459"/>
      <c r="AD10" s="459"/>
      <c r="AE10" s="459"/>
      <c r="AF10" s="461"/>
    </row>
    <row r="11" spans="1:32" ht="18.75" x14ac:dyDescent="0.25">
      <c r="A11" s="442"/>
      <c r="B11" s="447"/>
      <c r="C11" s="447"/>
      <c r="D11" s="269"/>
      <c r="E11" s="269"/>
      <c r="F11" s="269"/>
      <c r="G11" s="269"/>
      <c r="H11" s="269"/>
      <c r="I11" s="269"/>
      <c r="J11" s="270"/>
      <c r="L11" s="271" t="s">
        <v>225</v>
      </c>
      <c r="M11" s="450" t="s">
        <v>226</v>
      </c>
      <c r="N11" s="451"/>
      <c r="O11" s="271" t="s">
        <v>227</v>
      </c>
      <c r="P11" s="450" t="s">
        <v>228</v>
      </c>
      <c r="Q11" s="451"/>
      <c r="R11" s="450" t="s">
        <v>229</v>
      </c>
      <c r="S11" s="464"/>
      <c r="T11" s="451"/>
      <c r="U11" s="271" t="s">
        <v>230</v>
      </c>
      <c r="V11" s="271" t="s">
        <v>320</v>
      </c>
      <c r="W11" s="271" t="s">
        <v>243</v>
      </c>
      <c r="X11" s="271" t="s">
        <v>231</v>
      </c>
      <c r="Y11" s="271" t="s">
        <v>232</v>
      </c>
      <c r="Z11" s="271" t="s">
        <v>244</v>
      </c>
      <c r="AA11" s="271" t="s">
        <v>245</v>
      </c>
      <c r="AB11" s="271" t="s">
        <v>233</v>
      </c>
      <c r="AC11" s="271" t="s">
        <v>246</v>
      </c>
      <c r="AD11" s="271" t="s">
        <v>234</v>
      </c>
      <c r="AE11" s="271" t="s">
        <v>235</v>
      </c>
      <c r="AF11" s="462"/>
    </row>
    <row r="12" spans="1:32" ht="0" hidden="1" customHeight="1" x14ac:dyDescent="0.25"/>
    <row r="13" spans="1:32" ht="18.75" x14ac:dyDescent="0.25">
      <c r="A13" s="437" t="s">
        <v>183</v>
      </c>
      <c r="B13" s="440" t="s">
        <v>48</v>
      </c>
      <c r="C13" s="443" t="s">
        <v>394</v>
      </c>
      <c r="D13" s="444"/>
      <c r="E13" s="272" t="s">
        <v>183</v>
      </c>
      <c r="F13" s="433" t="s">
        <v>126</v>
      </c>
      <c r="G13" s="432"/>
      <c r="H13" s="434"/>
      <c r="I13" s="435" t="s">
        <v>395</v>
      </c>
      <c r="J13" s="431"/>
      <c r="L13" s="273">
        <v>128520</v>
      </c>
      <c r="M13" s="436">
        <v>0</v>
      </c>
      <c r="N13" s="431"/>
      <c r="O13" s="273">
        <v>0</v>
      </c>
      <c r="P13" s="436">
        <v>0</v>
      </c>
      <c r="Q13" s="431"/>
      <c r="R13" s="436">
        <v>0</v>
      </c>
      <c r="S13" s="432"/>
      <c r="T13" s="431"/>
      <c r="U13" s="273">
        <v>0</v>
      </c>
      <c r="V13" s="273">
        <v>0</v>
      </c>
      <c r="W13" s="273">
        <v>0</v>
      </c>
      <c r="X13" s="273">
        <v>0</v>
      </c>
      <c r="Y13" s="273">
        <v>0</v>
      </c>
      <c r="Z13" s="273">
        <v>0</v>
      </c>
      <c r="AA13" s="273">
        <v>0</v>
      </c>
      <c r="AB13" s="273">
        <v>0</v>
      </c>
      <c r="AC13" s="273">
        <v>0</v>
      </c>
      <c r="AD13" s="273">
        <v>0</v>
      </c>
      <c r="AE13" s="273">
        <v>0</v>
      </c>
      <c r="AF13" s="273">
        <v>128520</v>
      </c>
    </row>
    <row r="14" spans="1:32" ht="18.75" x14ac:dyDescent="0.25">
      <c r="A14" s="438"/>
      <c r="B14" s="441"/>
      <c r="C14" s="445"/>
      <c r="D14" s="446"/>
      <c r="E14" s="272" t="s">
        <v>183</v>
      </c>
      <c r="F14" s="433" t="s">
        <v>127</v>
      </c>
      <c r="G14" s="432"/>
      <c r="H14" s="434"/>
      <c r="I14" s="435" t="s">
        <v>396</v>
      </c>
      <c r="J14" s="431"/>
      <c r="L14" s="273">
        <v>10530</v>
      </c>
      <c r="M14" s="436">
        <v>0</v>
      </c>
      <c r="N14" s="431"/>
      <c r="O14" s="273">
        <v>0</v>
      </c>
      <c r="P14" s="436">
        <v>0</v>
      </c>
      <c r="Q14" s="431"/>
      <c r="R14" s="436">
        <v>0</v>
      </c>
      <c r="S14" s="432"/>
      <c r="T14" s="431"/>
      <c r="U14" s="273">
        <v>0</v>
      </c>
      <c r="V14" s="273">
        <v>0</v>
      </c>
      <c r="W14" s="273">
        <v>0</v>
      </c>
      <c r="X14" s="273">
        <v>0</v>
      </c>
      <c r="Y14" s="273">
        <v>0</v>
      </c>
      <c r="Z14" s="273">
        <v>0</v>
      </c>
      <c r="AA14" s="273">
        <v>0</v>
      </c>
      <c r="AB14" s="273">
        <v>0</v>
      </c>
      <c r="AC14" s="273">
        <v>0</v>
      </c>
      <c r="AD14" s="273">
        <v>0</v>
      </c>
      <c r="AE14" s="273">
        <v>0</v>
      </c>
      <c r="AF14" s="273">
        <v>10530</v>
      </c>
    </row>
    <row r="15" spans="1:32" ht="18.75" x14ac:dyDescent="0.25">
      <c r="A15" s="438"/>
      <c r="B15" s="441"/>
      <c r="C15" s="445"/>
      <c r="D15" s="446"/>
      <c r="E15" s="272" t="s">
        <v>183</v>
      </c>
      <c r="F15" s="433" t="s">
        <v>128</v>
      </c>
      <c r="G15" s="432"/>
      <c r="H15" s="434"/>
      <c r="I15" s="435" t="s">
        <v>397</v>
      </c>
      <c r="J15" s="431"/>
      <c r="L15" s="273">
        <v>10530</v>
      </c>
      <c r="M15" s="436">
        <v>0</v>
      </c>
      <c r="N15" s="431"/>
      <c r="O15" s="273">
        <v>0</v>
      </c>
      <c r="P15" s="436">
        <v>0</v>
      </c>
      <c r="Q15" s="431"/>
      <c r="R15" s="436">
        <v>0</v>
      </c>
      <c r="S15" s="432"/>
      <c r="T15" s="431"/>
      <c r="U15" s="273">
        <v>0</v>
      </c>
      <c r="V15" s="273">
        <v>0</v>
      </c>
      <c r="W15" s="273">
        <v>0</v>
      </c>
      <c r="X15" s="273">
        <v>0</v>
      </c>
      <c r="Y15" s="273">
        <v>0</v>
      </c>
      <c r="Z15" s="273">
        <v>0</v>
      </c>
      <c r="AA15" s="273">
        <v>0</v>
      </c>
      <c r="AB15" s="273">
        <v>0</v>
      </c>
      <c r="AC15" s="273">
        <v>0</v>
      </c>
      <c r="AD15" s="273">
        <v>0</v>
      </c>
      <c r="AE15" s="273">
        <v>0</v>
      </c>
      <c r="AF15" s="273">
        <v>10530</v>
      </c>
    </row>
    <row r="16" spans="1:32" ht="18.75" x14ac:dyDescent="0.25">
      <c r="A16" s="438"/>
      <c r="B16" s="441"/>
      <c r="C16" s="445"/>
      <c r="D16" s="446"/>
      <c r="E16" s="272" t="s">
        <v>183</v>
      </c>
      <c r="F16" s="433" t="s">
        <v>129</v>
      </c>
      <c r="G16" s="432"/>
      <c r="H16" s="434"/>
      <c r="I16" s="435" t="s">
        <v>398</v>
      </c>
      <c r="J16" s="431"/>
      <c r="L16" s="273">
        <v>21600</v>
      </c>
      <c r="M16" s="436">
        <v>0</v>
      </c>
      <c r="N16" s="431"/>
      <c r="O16" s="273">
        <v>0</v>
      </c>
      <c r="P16" s="436">
        <v>0</v>
      </c>
      <c r="Q16" s="431"/>
      <c r="R16" s="436">
        <v>0</v>
      </c>
      <c r="S16" s="432"/>
      <c r="T16" s="431"/>
      <c r="U16" s="273">
        <v>0</v>
      </c>
      <c r="V16" s="273">
        <v>0</v>
      </c>
      <c r="W16" s="273">
        <v>0</v>
      </c>
      <c r="X16" s="273">
        <v>0</v>
      </c>
      <c r="Y16" s="273">
        <v>0</v>
      </c>
      <c r="Z16" s="273">
        <v>0</v>
      </c>
      <c r="AA16" s="273">
        <v>0</v>
      </c>
      <c r="AB16" s="273">
        <v>0</v>
      </c>
      <c r="AC16" s="273">
        <v>0</v>
      </c>
      <c r="AD16" s="273">
        <v>0</v>
      </c>
      <c r="AE16" s="273">
        <v>0</v>
      </c>
      <c r="AF16" s="273">
        <v>21600</v>
      </c>
    </row>
    <row r="17" spans="1:32" ht="18.75" x14ac:dyDescent="0.25">
      <c r="A17" s="438"/>
      <c r="B17" s="441"/>
      <c r="C17" s="445"/>
      <c r="D17" s="446"/>
      <c r="E17" s="272" t="s">
        <v>183</v>
      </c>
      <c r="F17" s="433" t="s">
        <v>130</v>
      </c>
      <c r="G17" s="432"/>
      <c r="H17" s="434"/>
      <c r="I17" s="435" t="s">
        <v>399</v>
      </c>
      <c r="J17" s="431"/>
      <c r="L17" s="273">
        <v>406800</v>
      </c>
      <c r="M17" s="436">
        <v>0</v>
      </c>
      <c r="N17" s="431"/>
      <c r="O17" s="273">
        <v>0</v>
      </c>
      <c r="P17" s="436">
        <v>0</v>
      </c>
      <c r="Q17" s="431"/>
      <c r="R17" s="436">
        <v>0</v>
      </c>
      <c r="S17" s="432"/>
      <c r="T17" s="431"/>
      <c r="U17" s="273">
        <v>0</v>
      </c>
      <c r="V17" s="273">
        <v>0</v>
      </c>
      <c r="W17" s="273">
        <v>0</v>
      </c>
      <c r="X17" s="273">
        <v>0</v>
      </c>
      <c r="Y17" s="273">
        <v>0</v>
      </c>
      <c r="Z17" s="273">
        <v>0</v>
      </c>
      <c r="AA17" s="273">
        <v>0</v>
      </c>
      <c r="AB17" s="273">
        <v>0</v>
      </c>
      <c r="AC17" s="273">
        <v>0</v>
      </c>
      <c r="AD17" s="273">
        <v>0</v>
      </c>
      <c r="AE17" s="273">
        <v>0</v>
      </c>
      <c r="AF17" s="273">
        <v>406800</v>
      </c>
    </row>
    <row r="18" spans="1:32" ht="18.75" x14ac:dyDescent="0.25">
      <c r="A18" s="439"/>
      <c r="B18" s="442"/>
      <c r="C18" s="447"/>
      <c r="D18" s="448"/>
      <c r="E18" s="449" t="s">
        <v>55</v>
      </c>
      <c r="F18" s="432"/>
      <c r="G18" s="432"/>
      <c r="H18" s="432"/>
      <c r="I18" s="432"/>
      <c r="J18" s="431"/>
      <c r="L18" s="274">
        <v>577980</v>
      </c>
      <c r="M18" s="430">
        <v>0</v>
      </c>
      <c r="N18" s="431"/>
      <c r="O18" s="274">
        <v>0</v>
      </c>
      <c r="P18" s="430">
        <v>0</v>
      </c>
      <c r="Q18" s="431"/>
      <c r="R18" s="430">
        <v>0</v>
      </c>
      <c r="S18" s="432"/>
      <c r="T18" s="431"/>
      <c r="U18" s="274">
        <v>0</v>
      </c>
      <c r="V18" s="274">
        <v>0</v>
      </c>
      <c r="W18" s="274">
        <v>0</v>
      </c>
      <c r="X18" s="274">
        <v>0</v>
      </c>
      <c r="Y18" s="274">
        <v>0</v>
      </c>
      <c r="Z18" s="274">
        <v>0</v>
      </c>
      <c r="AA18" s="274">
        <v>0</v>
      </c>
      <c r="AB18" s="274">
        <v>0</v>
      </c>
      <c r="AC18" s="274">
        <v>0</v>
      </c>
      <c r="AD18" s="274">
        <v>0</v>
      </c>
      <c r="AE18" s="274">
        <v>0</v>
      </c>
      <c r="AF18" s="274">
        <v>577980</v>
      </c>
    </row>
    <row r="19" spans="1:32" ht="18.75" x14ac:dyDescent="0.25">
      <c r="A19" s="437" t="s">
        <v>183</v>
      </c>
      <c r="B19" s="440" t="s">
        <v>49</v>
      </c>
      <c r="C19" s="443" t="s">
        <v>400</v>
      </c>
      <c r="D19" s="444"/>
      <c r="E19" s="272" t="s">
        <v>183</v>
      </c>
      <c r="F19" s="433" t="s">
        <v>131</v>
      </c>
      <c r="G19" s="432"/>
      <c r="H19" s="434"/>
      <c r="I19" s="435" t="s">
        <v>401</v>
      </c>
      <c r="J19" s="431"/>
      <c r="L19" s="273">
        <v>645570</v>
      </c>
      <c r="M19" s="436">
        <v>412550</v>
      </c>
      <c r="N19" s="431"/>
      <c r="O19" s="273">
        <v>0</v>
      </c>
      <c r="P19" s="436">
        <v>0</v>
      </c>
      <c r="Q19" s="431"/>
      <c r="R19" s="436">
        <v>625070</v>
      </c>
      <c r="S19" s="432"/>
      <c r="T19" s="431"/>
      <c r="U19" s="273">
        <v>0</v>
      </c>
      <c r="V19" s="273">
        <v>0</v>
      </c>
      <c r="W19" s="273">
        <v>0</v>
      </c>
      <c r="X19" s="273">
        <v>312914.65999999997</v>
      </c>
      <c r="Y19" s="273">
        <v>0</v>
      </c>
      <c r="Z19" s="273">
        <v>0</v>
      </c>
      <c r="AA19" s="273">
        <v>0</v>
      </c>
      <c r="AB19" s="273">
        <v>0</v>
      </c>
      <c r="AC19" s="273">
        <v>0</v>
      </c>
      <c r="AD19" s="273">
        <v>0</v>
      </c>
      <c r="AE19" s="273">
        <v>0</v>
      </c>
      <c r="AF19" s="273">
        <v>1996104.66</v>
      </c>
    </row>
    <row r="20" spans="1:32" ht="18.75" x14ac:dyDescent="0.25">
      <c r="A20" s="438"/>
      <c r="B20" s="441"/>
      <c r="C20" s="445"/>
      <c r="D20" s="446"/>
      <c r="E20" s="272" t="s">
        <v>183</v>
      </c>
      <c r="F20" s="433" t="s">
        <v>321</v>
      </c>
      <c r="G20" s="432"/>
      <c r="H20" s="434"/>
      <c r="I20" s="435" t="s">
        <v>444</v>
      </c>
      <c r="J20" s="431"/>
      <c r="L20" s="273">
        <v>0</v>
      </c>
      <c r="M20" s="436">
        <v>0</v>
      </c>
      <c r="N20" s="431"/>
      <c r="O20" s="273">
        <v>0</v>
      </c>
      <c r="P20" s="436">
        <v>0</v>
      </c>
      <c r="Q20" s="431"/>
      <c r="R20" s="436">
        <v>0</v>
      </c>
      <c r="S20" s="432"/>
      <c r="T20" s="431"/>
      <c r="U20" s="273">
        <v>0</v>
      </c>
      <c r="V20" s="273">
        <v>0</v>
      </c>
      <c r="W20" s="273">
        <v>0</v>
      </c>
      <c r="X20" s="273">
        <v>24000</v>
      </c>
      <c r="Y20" s="273">
        <v>0</v>
      </c>
      <c r="Z20" s="273">
        <v>0</v>
      </c>
      <c r="AA20" s="273">
        <v>0</v>
      </c>
      <c r="AB20" s="273">
        <v>0</v>
      </c>
      <c r="AC20" s="273">
        <v>0</v>
      </c>
      <c r="AD20" s="273">
        <v>0</v>
      </c>
      <c r="AE20" s="273">
        <v>0</v>
      </c>
      <c r="AF20" s="273">
        <v>24000</v>
      </c>
    </row>
    <row r="21" spans="1:32" ht="18.75" x14ac:dyDescent="0.25">
      <c r="A21" s="438"/>
      <c r="B21" s="441"/>
      <c r="C21" s="445"/>
      <c r="D21" s="446"/>
      <c r="E21" s="272" t="s">
        <v>183</v>
      </c>
      <c r="F21" s="433" t="s">
        <v>132</v>
      </c>
      <c r="G21" s="432"/>
      <c r="H21" s="434"/>
      <c r="I21" s="435" t="s">
        <v>402</v>
      </c>
      <c r="J21" s="431"/>
      <c r="L21" s="273">
        <v>52500</v>
      </c>
      <c r="M21" s="436">
        <v>10500</v>
      </c>
      <c r="N21" s="431"/>
      <c r="O21" s="273">
        <v>0</v>
      </c>
      <c r="P21" s="436">
        <v>0</v>
      </c>
      <c r="Q21" s="431"/>
      <c r="R21" s="436">
        <v>10500</v>
      </c>
      <c r="S21" s="432"/>
      <c r="T21" s="431"/>
      <c r="U21" s="273">
        <v>0</v>
      </c>
      <c r="V21" s="273">
        <v>0</v>
      </c>
      <c r="W21" s="273">
        <v>0</v>
      </c>
      <c r="X21" s="273">
        <v>10500</v>
      </c>
      <c r="Y21" s="273">
        <v>0</v>
      </c>
      <c r="Z21" s="273">
        <v>0</v>
      </c>
      <c r="AA21" s="273">
        <v>0</v>
      </c>
      <c r="AB21" s="273">
        <v>0</v>
      </c>
      <c r="AC21" s="273">
        <v>0</v>
      </c>
      <c r="AD21" s="273">
        <v>0</v>
      </c>
      <c r="AE21" s="273">
        <v>0</v>
      </c>
      <c r="AF21" s="273">
        <v>84000</v>
      </c>
    </row>
    <row r="22" spans="1:32" ht="18.75" x14ac:dyDescent="0.25">
      <c r="A22" s="438"/>
      <c r="B22" s="441"/>
      <c r="C22" s="445"/>
      <c r="D22" s="446"/>
      <c r="E22" s="272" t="s">
        <v>183</v>
      </c>
      <c r="F22" s="433" t="s">
        <v>133</v>
      </c>
      <c r="G22" s="432"/>
      <c r="H22" s="434"/>
      <c r="I22" s="435" t="s">
        <v>403</v>
      </c>
      <c r="J22" s="431"/>
      <c r="L22" s="273">
        <v>63090</v>
      </c>
      <c r="M22" s="436">
        <v>0</v>
      </c>
      <c r="N22" s="431"/>
      <c r="O22" s="273">
        <v>0</v>
      </c>
      <c r="P22" s="436">
        <v>0</v>
      </c>
      <c r="Q22" s="431"/>
      <c r="R22" s="436">
        <v>0</v>
      </c>
      <c r="S22" s="432"/>
      <c r="T22" s="431"/>
      <c r="U22" s="273">
        <v>0</v>
      </c>
      <c r="V22" s="273">
        <v>0</v>
      </c>
      <c r="W22" s="273">
        <v>0</v>
      </c>
      <c r="X22" s="273">
        <v>0</v>
      </c>
      <c r="Y22" s="273">
        <v>0</v>
      </c>
      <c r="Z22" s="273">
        <v>0</v>
      </c>
      <c r="AA22" s="273">
        <v>0</v>
      </c>
      <c r="AB22" s="273">
        <v>0</v>
      </c>
      <c r="AC22" s="273">
        <v>0</v>
      </c>
      <c r="AD22" s="273">
        <v>0</v>
      </c>
      <c r="AE22" s="273">
        <v>0</v>
      </c>
      <c r="AF22" s="273">
        <v>63090</v>
      </c>
    </row>
    <row r="23" spans="1:32" ht="18.75" x14ac:dyDescent="0.25">
      <c r="A23" s="438"/>
      <c r="B23" s="441"/>
      <c r="C23" s="445"/>
      <c r="D23" s="446"/>
      <c r="E23" s="272" t="s">
        <v>183</v>
      </c>
      <c r="F23" s="433" t="s">
        <v>134</v>
      </c>
      <c r="G23" s="432"/>
      <c r="H23" s="434"/>
      <c r="I23" s="435" t="s">
        <v>404</v>
      </c>
      <c r="J23" s="431"/>
      <c r="L23" s="273">
        <v>164940</v>
      </c>
      <c r="M23" s="436">
        <v>164850</v>
      </c>
      <c r="N23" s="431"/>
      <c r="O23" s="273">
        <v>0</v>
      </c>
      <c r="P23" s="436">
        <v>0</v>
      </c>
      <c r="Q23" s="431"/>
      <c r="R23" s="436">
        <v>319122</v>
      </c>
      <c r="S23" s="432"/>
      <c r="T23" s="431"/>
      <c r="U23" s="273">
        <v>0</v>
      </c>
      <c r="V23" s="273">
        <v>0</v>
      </c>
      <c r="W23" s="273">
        <v>0</v>
      </c>
      <c r="X23" s="273">
        <v>177630</v>
      </c>
      <c r="Y23" s="273">
        <v>0</v>
      </c>
      <c r="Z23" s="273">
        <v>0</v>
      </c>
      <c r="AA23" s="273">
        <v>0</v>
      </c>
      <c r="AB23" s="273">
        <v>0</v>
      </c>
      <c r="AC23" s="273">
        <v>0</v>
      </c>
      <c r="AD23" s="273">
        <v>0</v>
      </c>
      <c r="AE23" s="273">
        <v>0</v>
      </c>
      <c r="AF23" s="273">
        <v>826542</v>
      </c>
    </row>
    <row r="24" spans="1:32" ht="18.75" x14ac:dyDescent="0.25">
      <c r="A24" s="438"/>
      <c r="B24" s="441"/>
      <c r="C24" s="445"/>
      <c r="D24" s="446"/>
      <c r="E24" s="272" t="s">
        <v>183</v>
      </c>
      <c r="F24" s="433" t="s">
        <v>135</v>
      </c>
      <c r="G24" s="432"/>
      <c r="H24" s="434"/>
      <c r="I24" s="435" t="s">
        <v>405</v>
      </c>
      <c r="J24" s="431"/>
      <c r="L24" s="273">
        <v>18008.330000000002</v>
      </c>
      <c r="M24" s="436">
        <v>24055</v>
      </c>
      <c r="N24" s="431"/>
      <c r="O24" s="273">
        <v>0</v>
      </c>
      <c r="P24" s="436">
        <v>0</v>
      </c>
      <c r="Q24" s="431"/>
      <c r="R24" s="436">
        <v>26875</v>
      </c>
      <c r="S24" s="432"/>
      <c r="T24" s="431"/>
      <c r="U24" s="273">
        <v>0</v>
      </c>
      <c r="V24" s="273">
        <v>0</v>
      </c>
      <c r="W24" s="273">
        <v>0</v>
      </c>
      <c r="X24" s="273">
        <v>45240</v>
      </c>
      <c r="Y24" s="273">
        <v>0</v>
      </c>
      <c r="Z24" s="273">
        <v>0</v>
      </c>
      <c r="AA24" s="273">
        <v>0</v>
      </c>
      <c r="AB24" s="273">
        <v>0</v>
      </c>
      <c r="AC24" s="273">
        <v>0</v>
      </c>
      <c r="AD24" s="273">
        <v>0</v>
      </c>
      <c r="AE24" s="273">
        <v>0</v>
      </c>
      <c r="AF24" s="273">
        <v>114178.33</v>
      </c>
    </row>
    <row r="25" spans="1:32" ht="18.75" x14ac:dyDescent="0.25">
      <c r="A25" s="439"/>
      <c r="B25" s="442"/>
      <c r="C25" s="447"/>
      <c r="D25" s="448"/>
      <c r="E25" s="449" t="s">
        <v>55</v>
      </c>
      <c r="F25" s="432"/>
      <c r="G25" s="432"/>
      <c r="H25" s="432"/>
      <c r="I25" s="432"/>
      <c r="J25" s="431"/>
      <c r="L25" s="274">
        <v>944108.33</v>
      </c>
      <c r="M25" s="430">
        <v>611955</v>
      </c>
      <c r="N25" s="431"/>
      <c r="O25" s="274">
        <v>0</v>
      </c>
      <c r="P25" s="430">
        <v>0</v>
      </c>
      <c r="Q25" s="431"/>
      <c r="R25" s="430">
        <v>981567</v>
      </c>
      <c r="S25" s="432"/>
      <c r="T25" s="431"/>
      <c r="U25" s="274">
        <v>0</v>
      </c>
      <c r="V25" s="274">
        <v>0</v>
      </c>
      <c r="W25" s="274">
        <v>0</v>
      </c>
      <c r="X25" s="274">
        <v>570284.66</v>
      </c>
      <c r="Y25" s="274">
        <v>0</v>
      </c>
      <c r="Z25" s="274">
        <v>0</v>
      </c>
      <c r="AA25" s="274">
        <v>0</v>
      </c>
      <c r="AB25" s="274">
        <v>0</v>
      </c>
      <c r="AC25" s="274">
        <v>0</v>
      </c>
      <c r="AD25" s="274">
        <v>0</v>
      </c>
      <c r="AE25" s="274">
        <v>0</v>
      </c>
      <c r="AF25" s="274">
        <v>3107914.99</v>
      </c>
    </row>
    <row r="26" spans="1:32" ht="18.75" x14ac:dyDescent="0.25">
      <c r="A26" s="437" t="s">
        <v>183</v>
      </c>
      <c r="B26" s="440" t="s">
        <v>3</v>
      </c>
      <c r="C26" s="443" t="s">
        <v>406</v>
      </c>
      <c r="D26" s="444"/>
      <c r="E26" s="272" t="s">
        <v>183</v>
      </c>
      <c r="F26" s="433" t="s">
        <v>136</v>
      </c>
      <c r="G26" s="432"/>
      <c r="H26" s="434"/>
      <c r="I26" s="435" t="s">
        <v>407</v>
      </c>
      <c r="J26" s="431"/>
      <c r="L26" s="273">
        <v>235000</v>
      </c>
      <c r="M26" s="436">
        <v>165000</v>
      </c>
      <c r="N26" s="431"/>
      <c r="O26" s="273">
        <v>600</v>
      </c>
      <c r="P26" s="436">
        <v>0</v>
      </c>
      <c r="Q26" s="431"/>
      <c r="R26" s="436">
        <v>195000</v>
      </c>
      <c r="S26" s="432"/>
      <c r="T26" s="431"/>
      <c r="U26" s="273">
        <v>0</v>
      </c>
      <c r="V26" s="273">
        <v>0</v>
      </c>
      <c r="W26" s="273">
        <v>0</v>
      </c>
      <c r="X26" s="273">
        <v>76000</v>
      </c>
      <c r="Y26" s="273">
        <v>0</v>
      </c>
      <c r="Z26" s="273">
        <v>0</v>
      </c>
      <c r="AA26" s="273">
        <v>0</v>
      </c>
      <c r="AB26" s="273">
        <v>0</v>
      </c>
      <c r="AC26" s="273">
        <v>0</v>
      </c>
      <c r="AD26" s="273">
        <v>0</v>
      </c>
      <c r="AE26" s="273">
        <v>0</v>
      </c>
      <c r="AF26" s="273">
        <v>671600</v>
      </c>
    </row>
    <row r="27" spans="1:32" ht="18.75" x14ac:dyDescent="0.25">
      <c r="A27" s="438"/>
      <c r="B27" s="441"/>
      <c r="C27" s="445"/>
      <c r="D27" s="446"/>
      <c r="E27" s="272" t="s">
        <v>183</v>
      </c>
      <c r="F27" s="433" t="s">
        <v>158</v>
      </c>
      <c r="G27" s="432"/>
      <c r="H27" s="434"/>
      <c r="I27" s="435" t="s">
        <v>408</v>
      </c>
      <c r="J27" s="431"/>
      <c r="L27" s="273">
        <v>9500</v>
      </c>
      <c r="M27" s="436">
        <v>20000</v>
      </c>
      <c r="N27" s="431"/>
      <c r="O27" s="273">
        <v>0</v>
      </c>
      <c r="P27" s="436">
        <v>0</v>
      </c>
      <c r="Q27" s="431"/>
      <c r="R27" s="436">
        <v>0</v>
      </c>
      <c r="S27" s="432"/>
      <c r="T27" s="431"/>
      <c r="U27" s="273">
        <v>0</v>
      </c>
      <c r="V27" s="273">
        <v>0</v>
      </c>
      <c r="W27" s="273">
        <v>0</v>
      </c>
      <c r="X27" s="273">
        <v>5640</v>
      </c>
      <c r="Y27" s="273">
        <v>0</v>
      </c>
      <c r="Z27" s="273">
        <v>0</v>
      </c>
      <c r="AA27" s="273">
        <v>0</v>
      </c>
      <c r="AB27" s="273">
        <v>0</v>
      </c>
      <c r="AC27" s="273">
        <v>0</v>
      </c>
      <c r="AD27" s="273">
        <v>0</v>
      </c>
      <c r="AE27" s="273">
        <v>0</v>
      </c>
      <c r="AF27" s="273">
        <v>35140</v>
      </c>
    </row>
    <row r="28" spans="1:32" ht="18.75" x14ac:dyDescent="0.25">
      <c r="A28" s="438"/>
      <c r="B28" s="441"/>
      <c r="C28" s="445"/>
      <c r="D28" s="446"/>
      <c r="E28" s="272" t="s">
        <v>183</v>
      </c>
      <c r="F28" s="433" t="s">
        <v>137</v>
      </c>
      <c r="G28" s="432"/>
      <c r="H28" s="434"/>
      <c r="I28" s="435" t="s">
        <v>409</v>
      </c>
      <c r="J28" s="431"/>
      <c r="L28" s="273">
        <v>0</v>
      </c>
      <c r="M28" s="436">
        <v>16950</v>
      </c>
      <c r="N28" s="431"/>
      <c r="O28" s="273">
        <v>0</v>
      </c>
      <c r="P28" s="436">
        <v>0</v>
      </c>
      <c r="Q28" s="431"/>
      <c r="R28" s="436">
        <v>20000</v>
      </c>
      <c r="S28" s="432"/>
      <c r="T28" s="431"/>
      <c r="U28" s="273">
        <v>0</v>
      </c>
      <c r="V28" s="273">
        <v>0</v>
      </c>
      <c r="W28" s="273">
        <v>0</v>
      </c>
      <c r="X28" s="273">
        <v>10000</v>
      </c>
      <c r="Y28" s="273">
        <v>0</v>
      </c>
      <c r="Z28" s="273">
        <v>0</v>
      </c>
      <c r="AA28" s="273">
        <v>0</v>
      </c>
      <c r="AB28" s="273">
        <v>0</v>
      </c>
      <c r="AC28" s="273">
        <v>0</v>
      </c>
      <c r="AD28" s="273">
        <v>0</v>
      </c>
      <c r="AE28" s="273">
        <v>0</v>
      </c>
      <c r="AF28" s="273">
        <v>46950</v>
      </c>
    </row>
    <row r="29" spans="1:32" ht="18.75" x14ac:dyDescent="0.25">
      <c r="A29" s="438"/>
      <c r="B29" s="441"/>
      <c r="C29" s="445"/>
      <c r="D29" s="446"/>
      <c r="E29" s="272" t="s">
        <v>183</v>
      </c>
      <c r="F29" s="433" t="s">
        <v>138</v>
      </c>
      <c r="G29" s="432"/>
      <c r="H29" s="434"/>
      <c r="I29" s="435" t="s">
        <v>410</v>
      </c>
      <c r="J29" s="431"/>
      <c r="L29" s="273">
        <v>41600</v>
      </c>
      <c r="M29" s="436">
        <v>10800</v>
      </c>
      <c r="N29" s="431"/>
      <c r="O29" s="273">
        <v>0</v>
      </c>
      <c r="P29" s="436">
        <v>0</v>
      </c>
      <c r="Q29" s="431"/>
      <c r="R29" s="436">
        <v>33600</v>
      </c>
      <c r="S29" s="432"/>
      <c r="T29" s="431"/>
      <c r="U29" s="273">
        <v>0</v>
      </c>
      <c r="V29" s="273">
        <v>0</v>
      </c>
      <c r="W29" s="273">
        <v>0</v>
      </c>
      <c r="X29" s="273">
        <v>8700</v>
      </c>
      <c r="Y29" s="273">
        <v>0</v>
      </c>
      <c r="Z29" s="273">
        <v>0</v>
      </c>
      <c r="AA29" s="273">
        <v>0</v>
      </c>
      <c r="AB29" s="273">
        <v>0</v>
      </c>
      <c r="AC29" s="273">
        <v>0</v>
      </c>
      <c r="AD29" s="273">
        <v>0</v>
      </c>
      <c r="AE29" s="273">
        <v>0</v>
      </c>
      <c r="AF29" s="273">
        <v>94700</v>
      </c>
    </row>
    <row r="30" spans="1:32" ht="18.75" x14ac:dyDescent="0.25">
      <c r="A30" s="439"/>
      <c r="B30" s="442"/>
      <c r="C30" s="447"/>
      <c r="D30" s="448"/>
      <c r="E30" s="449" t="s">
        <v>55</v>
      </c>
      <c r="F30" s="432"/>
      <c r="G30" s="432"/>
      <c r="H30" s="432"/>
      <c r="I30" s="432"/>
      <c r="J30" s="431"/>
      <c r="L30" s="274">
        <v>286100</v>
      </c>
      <c r="M30" s="430">
        <v>212750</v>
      </c>
      <c r="N30" s="431"/>
      <c r="O30" s="274">
        <v>600</v>
      </c>
      <c r="P30" s="430">
        <v>0</v>
      </c>
      <c r="Q30" s="431"/>
      <c r="R30" s="430">
        <v>248600</v>
      </c>
      <c r="S30" s="432"/>
      <c r="T30" s="431"/>
      <c r="U30" s="274">
        <v>0</v>
      </c>
      <c r="V30" s="274">
        <v>0</v>
      </c>
      <c r="W30" s="274">
        <v>0</v>
      </c>
      <c r="X30" s="274">
        <v>100340</v>
      </c>
      <c r="Y30" s="274">
        <v>0</v>
      </c>
      <c r="Z30" s="274">
        <v>0</v>
      </c>
      <c r="AA30" s="274">
        <v>0</v>
      </c>
      <c r="AB30" s="274">
        <v>0</v>
      </c>
      <c r="AC30" s="274">
        <v>0</v>
      </c>
      <c r="AD30" s="274">
        <v>0</v>
      </c>
      <c r="AE30" s="274">
        <v>0</v>
      </c>
      <c r="AF30" s="274">
        <v>848390</v>
      </c>
    </row>
    <row r="31" spans="1:32" ht="18.75" x14ac:dyDescent="0.25">
      <c r="A31" s="437" t="s">
        <v>183</v>
      </c>
      <c r="B31" s="440" t="s">
        <v>4</v>
      </c>
      <c r="C31" s="443" t="s">
        <v>411</v>
      </c>
      <c r="D31" s="444"/>
      <c r="E31" s="272" t="s">
        <v>183</v>
      </c>
      <c r="F31" s="433" t="s">
        <v>139</v>
      </c>
      <c r="G31" s="432"/>
      <c r="H31" s="434"/>
      <c r="I31" s="435" t="s">
        <v>412</v>
      </c>
      <c r="J31" s="431"/>
      <c r="L31" s="273">
        <v>236830</v>
      </c>
      <c r="M31" s="436">
        <v>50150</v>
      </c>
      <c r="N31" s="431"/>
      <c r="O31" s="273">
        <v>10000</v>
      </c>
      <c r="P31" s="436">
        <v>10000</v>
      </c>
      <c r="Q31" s="431"/>
      <c r="R31" s="436">
        <v>75650</v>
      </c>
      <c r="S31" s="432"/>
      <c r="T31" s="431"/>
      <c r="U31" s="273">
        <v>0</v>
      </c>
      <c r="V31" s="273">
        <v>0</v>
      </c>
      <c r="W31" s="273">
        <v>0</v>
      </c>
      <c r="X31" s="273">
        <v>73800</v>
      </c>
      <c r="Y31" s="273">
        <v>0</v>
      </c>
      <c r="Z31" s="273">
        <v>0</v>
      </c>
      <c r="AA31" s="273">
        <v>0</v>
      </c>
      <c r="AB31" s="273">
        <v>0</v>
      </c>
      <c r="AC31" s="273">
        <v>0</v>
      </c>
      <c r="AD31" s="273">
        <v>15000</v>
      </c>
      <c r="AE31" s="273">
        <v>0</v>
      </c>
      <c r="AF31" s="273">
        <v>471430</v>
      </c>
    </row>
    <row r="32" spans="1:32" ht="18.75" x14ac:dyDescent="0.25">
      <c r="A32" s="438"/>
      <c r="B32" s="441"/>
      <c r="C32" s="445"/>
      <c r="D32" s="446"/>
      <c r="E32" s="272" t="s">
        <v>183</v>
      </c>
      <c r="F32" s="433" t="s">
        <v>159</v>
      </c>
      <c r="G32" s="432"/>
      <c r="H32" s="434"/>
      <c r="I32" s="435" t="s">
        <v>413</v>
      </c>
      <c r="J32" s="431"/>
      <c r="L32" s="273">
        <v>7440</v>
      </c>
      <c r="M32" s="436">
        <v>7411</v>
      </c>
      <c r="N32" s="431"/>
      <c r="O32" s="273">
        <v>0</v>
      </c>
      <c r="P32" s="436">
        <v>0</v>
      </c>
      <c r="Q32" s="431"/>
      <c r="R32" s="436">
        <v>10000</v>
      </c>
      <c r="S32" s="432"/>
      <c r="T32" s="431"/>
      <c r="U32" s="273">
        <v>0</v>
      </c>
      <c r="V32" s="273">
        <v>0</v>
      </c>
      <c r="W32" s="273">
        <v>0</v>
      </c>
      <c r="X32" s="273">
        <v>0</v>
      </c>
      <c r="Y32" s="273">
        <v>0</v>
      </c>
      <c r="Z32" s="273">
        <v>0</v>
      </c>
      <c r="AA32" s="273">
        <v>0</v>
      </c>
      <c r="AB32" s="273">
        <v>0</v>
      </c>
      <c r="AC32" s="273">
        <v>0</v>
      </c>
      <c r="AD32" s="273">
        <v>0</v>
      </c>
      <c r="AE32" s="273">
        <v>0</v>
      </c>
      <c r="AF32" s="273">
        <v>24851</v>
      </c>
    </row>
    <row r="33" spans="1:32" ht="18.75" x14ac:dyDescent="0.25">
      <c r="A33" s="438"/>
      <c r="B33" s="441"/>
      <c r="C33" s="445"/>
      <c r="D33" s="446"/>
      <c r="E33" s="272" t="s">
        <v>183</v>
      </c>
      <c r="F33" s="433" t="s">
        <v>140</v>
      </c>
      <c r="G33" s="432"/>
      <c r="H33" s="434"/>
      <c r="I33" s="435" t="s">
        <v>414</v>
      </c>
      <c r="J33" s="431"/>
      <c r="L33" s="273">
        <v>345428</v>
      </c>
      <c r="M33" s="436">
        <v>95926</v>
      </c>
      <c r="N33" s="431"/>
      <c r="O33" s="273">
        <v>178000</v>
      </c>
      <c r="P33" s="436">
        <v>0</v>
      </c>
      <c r="Q33" s="431"/>
      <c r="R33" s="436">
        <v>57200</v>
      </c>
      <c r="S33" s="432"/>
      <c r="T33" s="431"/>
      <c r="U33" s="273">
        <v>540730</v>
      </c>
      <c r="V33" s="273">
        <v>47600</v>
      </c>
      <c r="W33" s="273">
        <v>0</v>
      </c>
      <c r="X33" s="273">
        <v>35000</v>
      </c>
      <c r="Y33" s="273">
        <v>0</v>
      </c>
      <c r="Z33" s="273">
        <v>239940</v>
      </c>
      <c r="AA33" s="273">
        <v>208258</v>
      </c>
      <c r="AB33" s="273">
        <v>40050</v>
      </c>
      <c r="AC33" s="273">
        <v>16200</v>
      </c>
      <c r="AD33" s="273">
        <v>0</v>
      </c>
      <c r="AE33" s="273">
        <v>0</v>
      </c>
      <c r="AF33" s="273">
        <v>1804332</v>
      </c>
    </row>
    <row r="34" spans="1:32" ht="18.75" x14ac:dyDescent="0.25">
      <c r="A34" s="438"/>
      <c r="B34" s="441"/>
      <c r="C34" s="445"/>
      <c r="D34" s="446"/>
      <c r="E34" s="272" t="s">
        <v>183</v>
      </c>
      <c r="F34" s="433" t="s">
        <v>141</v>
      </c>
      <c r="G34" s="432"/>
      <c r="H34" s="434"/>
      <c r="I34" s="435" t="s">
        <v>415</v>
      </c>
      <c r="J34" s="431"/>
      <c r="L34" s="273">
        <v>44538.45</v>
      </c>
      <c r="M34" s="436">
        <v>14140</v>
      </c>
      <c r="N34" s="431"/>
      <c r="O34" s="273">
        <v>16303.78</v>
      </c>
      <c r="P34" s="436">
        <v>0</v>
      </c>
      <c r="Q34" s="431"/>
      <c r="R34" s="436">
        <v>9750</v>
      </c>
      <c r="S34" s="432"/>
      <c r="T34" s="431"/>
      <c r="U34" s="273">
        <v>0</v>
      </c>
      <c r="V34" s="273">
        <v>0</v>
      </c>
      <c r="W34" s="273">
        <v>0</v>
      </c>
      <c r="X34" s="273">
        <v>28500</v>
      </c>
      <c r="Y34" s="273">
        <v>0</v>
      </c>
      <c r="Z34" s="273">
        <v>0</v>
      </c>
      <c r="AA34" s="273">
        <v>0</v>
      </c>
      <c r="AB34" s="273">
        <v>0</v>
      </c>
      <c r="AC34" s="273">
        <v>0</v>
      </c>
      <c r="AD34" s="273">
        <v>0</v>
      </c>
      <c r="AE34" s="273">
        <v>0</v>
      </c>
      <c r="AF34" s="273">
        <v>113232.23</v>
      </c>
    </row>
    <row r="35" spans="1:32" ht="18.75" x14ac:dyDescent="0.25">
      <c r="A35" s="439"/>
      <c r="B35" s="442"/>
      <c r="C35" s="447"/>
      <c r="D35" s="448"/>
      <c r="E35" s="449" t="s">
        <v>55</v>
      </c>
      <c r="F35" s="432"/>
      <c r="G35" s="432"/>
      <c r="H35" s="432"/>
      <c r="I35" s="432"/>
      <c r="J35" s="431"/>
      <c r="L35" s="274">
        <v>634236.44999999995</v>
      </c>
      <c r="M35" s="430">
        <v>167627</v>
      </c>
      <c r="N35" s="431"/>
      <c r="O35" s="274">
        <v>204303.78</v>
      </c>
      <c r="P35" s="430">
        <v>10000</v>
      </c>
      <c r="Q35" s="431"/>
      <c r="R35" s="430">
        <v>152600</v>
      </c>
      <c r="S35" s="432"/>
      <c r="T35" s="431"/>
      <c r="U35" s="274">
        <v>540730</v>
      </c>
      <c r="V35" s="274">
        <v>47600</v>
      </c>
      <c r="W35" s="274">
        <v>0</v>
      </c>
      <c r="X35" s="274">
        <v>137300</v>
      </c>
      <c r="Y35" s="274">
        <v>0</v>
      </c>
      <c r="Z35" s="274">
        <v>239940</v>
      </c>
      <c r="AA35" s="274">
        <v>208258</v>
      </c>
      <c r="AB35" s="274">
        <v>40050</v>
      </c>
      <c r="AC35" s="274">
        <v>16200</v>
      </c>
      <c r="AD35" s="274">
        <v>15000</v>
      </c>
      <c r="AE35" s="274">
        <v>0</v>
      </c>
      <c r="AF35" s="274">
        <v>2413845.23</v>
      </c>
    </row>
    <row r="36" spans="1:32" ht="18.75" x14ac:dyDescent="0.25">
      <c r="A36" s="437" t="s">
        <v>183</v>
      </c>
      <c r="B36" s="440" t="s">
        <v>5</v>
      </c>
      <c r="C36" s="443" t="s">
        <v>416</v>
      </c>
      <c r="D36" s="444"/>
      <c r="E36" s="272" t="s">
        <v>183</v>
      </c>
      <c r="F36" s="433" t="s">
        <v>142</v>
      </c>
      <c r="G36" s="432"/>
      <c r="H36" s="434"/>
      <c r="I36" s="435" t="s">
        <v>417</v>
      </c>
      <c r="J36" s="431"/>
      <c r="L36" s="273">
        <v>79315</v>
      </c>
      <c r="M36" s="436">
        <v>34570</v>
      </c>
      <c r="N36" s="431"/>
      <c r="O36" s="273">
        <v>0</v>
      </c>
      <c r="P36" s="436">
        <v>0</v>
      </c>
      <c r="Q36" s="431"/>
      <c r="R36" s="436">
        <v>45</v>
      </c>
      <c r="S36" s="432"/>
      <c r="T36" s="431"/>
      <c r="U36" s="273">
        <v>0</v>
      </c>
      <c r="V36" s="273">
        <v>0</v>
      </c>
      <c r="W36" s="273">
        <v>0</v>
      </c>
      <c r="X36" s="273">
        <v>30000</v>
      </c>
      <c r="Y36" s="273">
        <v>0</v>
      </c>
      <c r="Z36" s="273">
        <v>0</v>
      </c>
      <c r="AA36" s="273">
        <v>0</v>
      </c>
      <c r="AB36" s="273">
        <v>0</v>
      </c>
      <c r="AC36" s="273">
        <v>0</v>
      </c>
      <c r="AD36" s="273">
        <v>0</v>
      </c>
      <c r="AE36" s="273">
        <v>0</v>
      </c>
      <c r="AF36" s="273">
        <v>143930</v>
      </c>
    </row>
    <row r="37" spans="1:32" ht="18.75" x14ac:dyDescent="0.25">
      <c r="A37" s="438"/>
      <c r="B37" s="441"/>
      <c r="C37" s="445"/>
      <c r="D37" s="446"/>
      <c r="E37" s="272" t="s">
        <v>183</v>
      </c>
      <c r="F37" s="433" t="s">
        <v>160</v>
      </c>
      <c r="G37" s="432"/>
      <c r="H37" s="434"/>
      <c r="I37" s="435" t="s">
        <v>445</v>
      </c>
      <c r="J37" s="431"/>
      <c r="L37" s="273">
        <v>10000</v>
      </c>
      <c r="M37" s="436">
        <v>0</v>
      </c>
      <c r="N37" s="431"/>
      <c r="O37" s="273">
        <v>10000</v>
      </c>
      <c r="P37" s="436">
        <v>0</v>
      </c>
      <c r="Q37" s="431"/>
      <c r="R37" s="436">
        <v>3714</v>
      </c>
      <c r="S37" s="432"/>
      <c r="T37" s="431"/>
      <c r="U37" s="273">
        <v>0</v>
      </c>
      <c r="V37" s="273">
        <v>0</v>
      </c>
      <c r="W37" s="273">
        <v>0</v>
      </c>
      <c r="X37" s="273">
        <v>13865</v>
      </c>
      <c r="Y37" s="273">
        <v>0</v>
      </c>
      <c r="Z37" s="273">
        <v>0</v>
      </c>
      <c r="AA37" s="273">
        <v>0</v>
      </c>
      <c r="AB37" s="273">
        <v>0</v>
      </c>
      <c r="AC37" s="273">
        <v>0</v>
      </c>
      <c r="AD37" s="273">
        <v>0</v>
      </c>
      <c r="AE37" s="273">
        <v>0</v>
      </c>
      <c r="AF37" s="273">
        <v>37579</v>
      </c>
    </row>
    <row r="38" spans="1:32" ht="18.75" x14ac:dyDescent="0.25">
      <c r="A38" s="438"/>
      <c r="B38" s="441"/>
      <c r="C38" s="445"/>
      <c r="D38" s="446"/>
      <c r="E38" s="272" t="s">
        <v>183</v>
      </c>
      <c r="F38" s="433" t="s">
        <v>177</v>
      </c>
      <c r="G38" s="432"/>
      <c r="H38" s="434"/>
      <c r="I38" s="435" t="s">
        <v>418</v>
      </c>
      <c r="J38" s="431"/>
      <c r="L38" s="273">
        <v>21000</v>
      </c>
      <c r="M38" s="436">
        <v>0</v>
      </c>
      <c r="N38" s="431"/>
      <c r="O38" s="273">
        <v>0</v>
      </c>
      <c r="P38" s="436">
        <v>0</v>
      </c>
      <c r="Q38" s="431"/>
      <c r="R38" s="436">
        <v>20000</v>
      </c>
      <c r="S38" s="432"/>
      <c r="T38" s="431"/>
      <c r="U38" s="273">
        <v>0</v>
      </c>
      <c r="V38" s="273">
        <v>0</v>
      </c>
      <c r="W38" s="273">
        <v>0</v>
      </c>
      <c r="X38" s="273">
        <v>0</v>
      </c>
      <c r="Y38" s="273">
        <v>0</v>
      </c>
      <c r="Z38" s="273">
        <v>0</v>
      </c>
      <c r="AA38" s="273">
        <v>0</v>
      </c>
      <c r="AB38" s="273">
        <v>0</v>
      </c>
      <c r="AC38" s="273">
        <v>0</v>
      </c>
      <c r="AD38" s="273">
        <v>0</v>
      </c>
      <c r="AE38" s="273">
        <v>0</v>
      </c>
      <c r="AF38" s="273">
        <v>41000</v>
      </c>
    </row>
    <row r="39" spans="1:32" ht="18.75" x14ac:dyDescent="0.25">
      <c r="A39" s="438"/>
      <c r="B39" s="441"/>
      <c r="C39" s="445"/>
      <c r="D39" s="446"/>
      <c r="E39" s="272" t="s">
        <v>183</v>
      </c>
      <c r="F39" s="433" t="s">
        <v>161</v>
      </c>
      <c r="G39" s="432"/>
      <c r="H39" s="434"/>
      <c r="I39" s="435" t="s">
        <v>419</v>
      </c>
      <c r="J39" s="431"/>
      <c r="L39" s="273">
        <v>0</v>
      </c>
      <c r="M39" s="436">
        <v>0</v>
      </c>
      <c r="N39" s="431"/>
      <c r="O39" s="273">
        <v>0</v>
      </c>
      <c r="P39" s="436">
        <v>0</v>
      </c>
      <c r="Q39" s="431"/>
      <c r="R39" s="436">
        <v>0</v>
      </c>
      <c r="S39" s="432"/>
      <c r="T39" s="431"/>
      <c r="U39" s="273">
        <v>315048.84000000003</v>
      </c>
      <c r="V39" s="273">
        <v>0</v>
      </c>
      <c r="W39" s="273">
        <v>0</v>
      </c>
      <c r="X39" s="273">
        <v>0</v>
      </c>
      <c r="Y39" s="273">
        <v>0</v>
      </c>
      <c r="Z39" s="273">
        <v>0</v>
      </c>
      <c r="AA39" s="273">
        <v>0</v>
      </c>
      <c r="AB39" s="273">
        <v>0</v>
      </c>
      <c r="AC39" s="273">
        <v>0</v>
      </c>
      <c r="AD39" s="273">
        <v>0</v>
      </c>
      <c r="AE39" s="273">
        <v>0</v>
      </c>
      <c r="AF39" s="273">
        <v>315048.84000000003</v>
      </c>
    </row>
    <row r="40" spans="1:32" ht="18.75" x14ac:dyDescent="0.25">
      <c r="A40" s="438"/>
      <c r="B40" s="441"/>
      <c r="C40" s="445"/>
      <c r="D40" s="446"/>
      <c r="E40" s="272" t="s">
        <v>183</v>
      </c>
      <c r="F40" s="433" t="s">
        <v>162</v>
      </c>
      <c r="G40" s="432"/>
      <c r="H40" s="434"/>
      <c r="I40" s="435" t="s">
        <v>420</v>
      </c>
      <c r="J40" s="431"/>
      <c r="L40" s="273">
        <v>10000</v>
      </c>
      <c r="M40" s="436">
        <v>0</v>
      </c>
      <c r="N40" s="431"/>
      <c r="O40" s="273">
        <v>0</v>
      </c>
      <c r="P40" s="436">
        <v>0</v>
      </c>
      <c r="Q40" s="431"/>
      <c r="R40" s="436">
        <v>1620</v>
      </c>
      <c r="S40" s="432"/>
      <c r="T40" s="431"/>
      <c r="U40" s="273">
        <v>0</v>
      </c>
      <c r="V40" s="273">
        <v>0</v>
      </c>
      <c r="W40" s="273">
        <v>95000</v>
      </c>
      <c r="X40" s="273">
        <v>29700</v>
      </c>
      <c r="Y40" s="273">
        <v>0</v>
      </c>
      <c r="Z40" s="273">
        <v>0</v>
      </c>
      <c r="AA40" s="273">
        <v>0</v>
      </c>
      <c r="AB40" s="273">
        <v>0</v>
      </c>
      <c r="AC40" s="273">
        <v>0</v>
      </c>
      <c r="AD40" s="273">
        <v>0</v>
      </c>
      <c r="AE40" s="273">
        <v>0</v>
      </c>
      <c r="AF40" s="273">
        <v>136320</v>
      </c>
    </row>
    <row r="41" spans="1:32" ht="18.75" x14ac:dyDescent="0.25">
      <c r="A41" s="438"/>
      <c r="B41" s="441"/>
      <c r="C41" s="445"/>
      <c r="D41" s="446"/>
      <c r="E41" s="272" t="s">
        <v>183</v>
      </c>
      <c r="F41" s="433" t="s">
        <v>163</v>
      </c>
      <c r="G41" s="432"/>
      <c r="H41" s="434"/>
      <c r="I41" s="435" t="s">
        <v>421</v>
      </c>
      <c r="J41" s="431"/>
      <c r="L41" s="273">
        <v>30000</v>
      </c>
      <c r="M41" s="436">
        <v>0</v>
      </c>
      <c r="N41" s="431"/>
      <c r="O41" s="273">
        <v>10000</v>
      </c>
      <c r="P41" s="436">
        <v>0</v>
      </c>
      <c r="Q41" s="431"/>
      <c r="R41" s="436">
        <v>0</v>
      </c>
      <c r="S41" s="432"/>
      <c r="T41" s="431"/>
      <c r="U41" s="273">
        <v>0</v>
      </c>
      <c r="V41" s="273">
        <v>0</v>
      </c>
      <c r="W41" s="273">
        <v>0</v>
      </c>
      <c r="X41" s="273">
        <v>30000</v>
      </c>
      <c r="Y41" s="273">
        <v>0</v>
      </c>
      <c r="Z41" s="273">
        <v>0</v>
      </c>
      <c r="AA41" s="273">
        <v>0</v>
      </c>
      <c r="AB41" s="273">
        <v>0</v>
      </c>
      <c r="AC41" s="273">
        <v>0</v>
      </c>
      <c r="AD41" s="273">
        <v>0</v>
      </c>
      <c r="AE41" s="273">
        <v>0</v>
      </c>
      <c r="AF41" s="273">
        <v>70000</v>
      </c>
    </row>
    <row r="42" spans="1:32" ht="18.75" x14ac:dyDescent="0.25">
      <c r="A42" s="438"/>
      <c r="B42" s="441"/>
      <c r="C42" s="445"/>
      <c r="D42" s="446"/>
      <c r="E42" s="272" t="s">
        <v>183</v>
      </c>
      <c r="F42" s="433" t="s">
        <v>282</v>
      </c>
      <c r="G42" s="432"/>
      <c r="H42" s="434"/>
      <c r="I42" s="435" t="s">
        <v>422</v>
      </c>
      <c r="J42" s="431"/>
      <c r="L42" s="273">
        <v>0</v>
      </c>
      <c r="M42" s="436">
        <v>5000</v>
      </c>
      <c r="N42" s="431"/>
      <c r="O42" s="273">
        <v>0</v>
      </c>
      <c r="P42" s="436">
        <v>0</v>
      </c>
      <c r="Q42" s="431"/>
      <c r="R42" s="436">
        <v>0</v>
      </c>
      <c r="S42" s="432"/>
      <c r="T42" s="431"/>
      <c r="U42" s="273">
        <v>0</v>
      </c>
      <c r="V42" s="273">
        <v>0</v>
      </c>
      <c r="W42" s="273">
        <v>0</v>
      </c>
      <c r="X42" s="273">
        <v>0</v>
      </c>
      <c r="Y42" s="273">
        <v>0</v>
      </c>
      <c r="Z42" s="273">
        <v>0</v>
      </c>
      <c r="AA42" s="273">
        <v>0</v>
      </c>
      <c r="AB42" s="273">
        <v>0</v>
      </c>
      <c r="AC42" s="273">
        <v>0</v>
      </c>
      <c r="AD42" s="273">
        <v>0</v>
      </c>
      <c r="AE42" s="273">
        <v>0</v>
      </c>
      <c r="AF42" s="273">
        <v>5000</v>
      </c>
    </row>
    <row r="43" spans="1:32" ht="18.75" x14ac:dyDescent="0.25">
      <c r="A43" s="438"/>
      <c r="B43" s="441"/>
      <c r="C43" s="445"/>
      <c r="D43" s="446"/>
      <c r="E43" s="272" t="s">
        <v>183</v>
      </c>
      <c r="F43" s="433" t="s">
        <v>164</v>
      </c>
      <c r="G43" s="432"/>
      <c r="H43" s="434"/>
      <c r="I43" s="435" t="s">
        <v>446</v>
      </c>
      <c r="J43" s="431"/>
      <c r="L43" s="273">
        <v>0</v>
      </c>
      <c r="M43" s="436">
        <v>0</v>
      </c>
      <c r="N43" s="431"/>
      <c r="O43" s="273">
        <v>0</v>
      </c>
      <c r="P43" s="436">
        <v>2000</v>
      </c>
      <c r="Q43" s="431"/>
      <c r="R43" s="436">
        <v>0</v>
      </c>
      <c r="S43" s="432"/>
      <c r="T43" s="431"/>
      <c r="U43" s="273">
        <v>0</v>
      </c>
      <c r="V43" s="273">
        <v>85000</v>
      </c>
      <c r="W43" s="273">
        <v>0</v>
      </c>
      <c r="X43" s="273">
        <v>0</v>
      </c>
      <c r="Y43" s="273">
        <v>0</v>
      </c>
      <c r="Z43" s="273">
        <v>0</v>
      </c>
      <c r="AA43" s="273">
        <v>0</v>
      </c>
      <c r="AB43" s="273">
        <v>0</v>
      </c>
      <c r="AC43" s="273">
        <v>0</v>
      </c>
      <c r="AD43" s="273">
        <v>0</v>
      </c>
      <c r="AE43" s="273">
        <v>0</v>
      </c>
      <c r="AF43" s="273">
        <v>87000</v>
      </c>
    </row>
    <row r="44" spans="1:32" ht="18.75" x14ac:dyDescent="0.25">
      <c r="A44" s="438"/>
      <c r="B44" s="441"/>
      <c r="C44" s="445"/>
      <c r="D44" s="446"/>
      <c r="E44" s="272" t="s">
        <v>183</v>
      </c>
      <c r="F44" s="433" t="s">
        <v>165</v>
      </c>
      <c r="G44" s="432"/>
      <c r="H44" s="434"/>
      <c r="I44" s="435" t="s">
        <v>423</v>
      </c>
      <c r="J44" s="431"/>
      <c r="L44" s="273">
        <v>0</v>
      </c>
      <c r="M44" s="436">
        <v>0</v>
      </c>
      <c r="N44" s="431"/>
      <c r="O44" s="273">
        <v>0</v>
      </c>
      <c r="P44" s="436">
        <v>0</v>
      </c>
      <c r="Q44" s="431"/>
      <c r="R44" s="436">
        <v>5040</v>
      </c>
      <c r="S44" s="432"/>
      <c r="T44" s="431"/>
      <c r="U44" s="273">
        <v>0</v>
      </c>
      <c r="V44" s="273">
        <v>0</v>
      </c>
      <c r="W44" s="273">
        <v>0</v>
      </c>
      <c r="X44" s="273">
        <v>0</v>
      </c>
      <c r="Y44" s="273">
        <v>0</v>
      </c>
      <c r="Z44" s="273">
        <v>0</v>
      </c>
      <c r="AA44" s="273">
        <v>0</v>
      </c>
      <c r="AB44" s="273">
        <v>0</v>
      </c>
      <c r="AC44" s="273">
        <v>30000</v>
      </c>
      <c r="AD44" s="273">
        <v>0</v>
      </c>
      <c r="AE44" s="273">
        <v>0</v>
      </c>
      <c r="AF44" s="273">
        <v>35040</v>
      </c>
    </row>
    <row r="45" spans="1:32" ht="18.75" x14ac:dyDescent="0.25">
      <c r="A45" s="438"/>
      <c r="B45" s="441"/>
      <c r="C45" s="445"/>
      <c r="D45" s="446"/>
      <c r="E45" s="272" t="s">
        <v>183</v>
      </c>
      <c r="F45" s="433" t="s">
        <v>166</v>
      </c>
      <c r="G45" s="432"/>
      <c r="H45" s="434"/>
      <c r="I45" s="435" t="s">
        <v>424</v>
      </c>
      <c r="J45" s="431"/>
      <c r="L45" s="273">
        <v>10000</v>
      </c>
      <c r="M45" s="436">
        <v>0</v>
      </c>
      <c r="N45" s="431"/>
      <c r="O45" s="273">
        <v>0</v>
      </c>
      <c r="P45" s="436">
        <v>0</v>
      </c>
      <c r="Q45" s="431"/>
      <c r="R45" s="436">
        <v>0</v>
      </c>
      <c r="S45" s="432"/>
      <c r="T45" s="431"/>
      <c r="U45" s="273">
        <v>0</v>
      </c>
      <c r="V45" s="273">
        <v>0</v>
      </c>
      <c r="W45" s="273">
        <v>0</v>
      </c>
      <c r="X45" s="273">
        <v>0</v>
      </c>
      <c r="Y45" s="273">
        <v>0</v>
      </c>
      <c r="Z45" s="273">
        <v>0</v>
      </c>
      <c r="AA45" s="273">
        <v>0</v>
      </c>
      <c r="AB45" s="273">
        <v>0</v>
      </c>
      <c r="AC45" s="273">
        <v>0</v>
      </c>
      <c r="AD45" s="273">
        <v>0</v>
      </c>
      <c r="AE45" s="273">
        <v>0</v>
      </c>
      <c r="AF45" s="273">
        <v>10000</v>
      </c>
    </row>
    <row r="46" spans="1:32" ht="18.75" x14ac:dyDescent="0.25">
      <c r="A46" s="438"/>
      <c r="B46" s="441"/>
      <c r="C46" s="445"/>
      <c r="D46" s="446"/>
      <c r="E46" s="272" t="s">
        <v>183</v>
      </c>
      <c r="F46" s="433" t="s">
        <v>425</v>
      </c>
      <c r="G46" s="432"/>
      <c r="H46" s="434"/>
      <c r="I46" s="435" t="s">
        <v>426</v>
      </c>
      <c r="J46" s="431"/>
      <c r="L46" s="273">
        <v>0</v>
      </c>
      <c r="M46" s="436">
        <v>0</v>
      </c>
      <c r="N46" s="431"/>
      <c r="O46" s="273">
        <v>0</v>
      </c>
      <c r="P46" s="436">
        <v>40000</v>
      </c>
      <c r="Q46" s="431"/>
      <c r="R46" s="436">
        <v>0</v>
      </c>
      <c r="S46" s="432"/>
      <c r="T46" s="431"/>
      <c r="U46" s="273">
        <v>0</v>
      </c>
      <c r="V46" s="273">
        <v>0</v>
      </c>
      <c r="W46" s="273">
        <v>0</v>
      </c>
      <c r="X46" s="273">
        <v>0</v>
      </c>
      <c r="Y46" s="273">
        <v>0</v>
      </c>
      <c r="Z46" s="273">
        <v>0</v>
      </c>
      <c r="AA46" s="273">
        <v>0</v>
      </c>
      <c r="AB46" s="273">
        <v>0</v>
      </c>
      <c r="AC46" s="273">
        <v>0</v>
      </c>
      <c r="AD46" s="273">
        <v>0</v>
      </c>
      <c r="AE46" s="273">
        <v>0</v>
      </c>
      <c r="AF46" s="273">
        <v>40000</v>
      </c>
    </row>
    <row r="47" spans="1:32" ht="18.75" x14ac:dyDescent="0.25">
      <c r="A47" s="438"/>
      <c r="B47" s="441"/>
      <c r="C47" s="445"/>
      <c r="D47" s="446"/>
      <c r="E47" s="272" t="s">
        <v>183</v>
      </c>
      <c r="F47" s="433" t="s">
        <v>167</v>
      </c>
      <c r="G47" s="432"/>
      <c r="H47" s="434"/>
      <c r="I47" s="435" t="s">
        <v>427</v>
      </c>
      <c r="J47" s="431"/>
      <c r="L47" s="273">
        <v>33530</v>
      </c>
      <c r="M47" s="436">
        <v>27270</v>
      </c>
      <c r="N47" s="431"/>
      <c r="O47" s="273">
        <v>0</v>
      </c>
      <c r="P47" s="436">
        <v>0</v>
      </c>
      <c r="Q47" s="431"/>
      <c r="R47" s="436">
        <v>27028</v>
      </c>
      <c r="S47" s="432"/>
      <c r="T47" s="431"/>
      <c r="U47" s="273">
        <v>0</v>
      </c>
      <c r="V47" s="273">
        <v>0</v>
      </c>
      <c r="W47" s="273">
        <v>0</v>
      </c>
      <c r="X47" s="273">
        <v>25000</v>
      </c>
      <c r="Y47" s="273">
        <v>0</v>
      </c>
      <c r="Z47" s="273">
        <v>0</v>
      </c>
      <c r="AA47" s="273">
        <v>0</v>
      </c>
      <c r="AB47" s="273">
        <v>0</v>
      </c>
      <c r="AC47" s="273">
        <v>0</v>
      </c>
      <c r="AD47" s="273">
        <v>0</v>
      </c>
      <c r="AE47" s="273">
        <v>0</v>
      </c>
      <c r="AF47" s="273">
        <v>112828</v>
      </c>
    </row>
    <row r="48" spans="1:32" ht="18.75" x14ac:dyDescent="0.25">
      <c r="A48" s="438"/>
      <c r="B48" s="441"/>
      <c r="C48" s="445"/>
      <c r="D48" s="446"/>
      <c r="E48" s="272" t="s">
        <v>183</v>
      </c>
      <c r="F48" s="433" t="s">
        <v>168</v>
      </c>
      <c r="G48" s="432"/>
      <c r="H48" s="434"/>
      <c r="I48" s="435" t="s">
        <v>428</v>
      </c>
      <c r="J48" s="431"/>
      <c r="L48" s="273">
        <v>0</v>
      </c>
      <c r="M48" s="436">
        <v>0</v>
      </c>
      <c r="N48" s="431"/>
      <c r="O48" s="273">
        <v>0</v>
      </c>
      <c r="P48" s="436">
        <v>20000</v>
      </c>
      <c r="Q48" s="431"/>
      <c r="R48" s="436">
        <v>0</v>
      </c>
      <c r="S48" s="432"/>
      <c r="T48" s="431"/>
      <c r="U48" s="273">
        <v>0</v>
      </c>
      <c r="V48" s="273">
        <v>0</v>
      </c>
      <c r="W48" s="273">
        <v>0</v>
      </c>
      <c r="X48" s="273">
        <v>0</v>
      </c>
      <c r="Y48" s="273">
        <v>0</v>
      </c>
      <c r="Z48" s="273">
        <v>0</v>
      </c>
      <c r="AA48" s="273">
        <v>0</v>
      </c>
      <c r="AB48" s="273">
        <v>0</v>
      </c>
      <c r="AC48" s="273">
        <v>0</v>
      </c>
      <c r="AD48" s="273">
        <v>79760</v>
      </c>
      <c r="AE48" s="273">
        <v>0</v>
      </c>
      <c r="AF48" s="273">
        <v>99760</v>
      </c>
    </row>
    <row r="49" spans="1:32" ht="18.75" x14ac:dyDescent="0.25">
      <c r="A49" s="439"/>
      <c r="B49" s="442"/>
      <c r="C49" s="447"/>
      <c r="D49" s="448"/>
      <c r="E49" s="449" t="s">
        <v>55</v>
      </c>
      <c r="F49" s="432"/>
      <c r="G49" s="432"/>
      <c r="H49" s="432"/>
      <c r="I49" s="432"/>
      <c r="J49" s="431"/>
      <c r="L49" s="274">
        <v>193845</v>
      </c>
      <c r="M49" s="430">
        <v>66840</v>
      </c>
      <c r="N49" s="431"/>
      <c r="O49" s="274">
        <v>20000</v>
      </c>
      <c r="P49" s="430">
        <v>62000</v>
      </c>
      <c r="Q49" s="431"/>
      <c r="R49" s="430">
        <v>57447</v>
      </c>
      <c r="S49" s="432"/>
      <c r="T49" s="431"/>
      <c r="U49" s="274">
        <v>315048.84000000003</v>
      </c>
      <c r="V49" s="274">
        <v>85000</v>
      </c>
      <c r="W49" s="274">
        <v>95000</v>
      </c>
      <c r="X49" s="274">
        <v>128565</v>
      </c>
      <c r="Y49" s="274">
        <v>0</v>
      </c>
      <c r="Z49" s="274">
        <v>0</v>
      </c>
      <c r="AA49" s="274">
        <v>0</v>
      </c>
      <c r="AB49" s="274">
        <v>0</v>
      </c>
      <c r="AC49" s="274">
        <v>30000</v>
      </c>
      <c r="AD49" s="274">
        <v>79760</v>
      </c>
      <c r="AE49" s="274">
        <v>0</v>
      </c>
      <c r="AF49" s="274">
        <v>1133505.8400000001</v>
      </c>
    </row>
    <row r="50" spans="1:32" ht="18.75" x14ac:dyDescent="0.25">
      <c r="A50" s="437" t="s">
        <v>183</v>
      </c>
      <c r="B50" s="440" t="s">
        <v>6</v>
      </c>
      <c r="C50" s="443" t="s">
        <v>429</v>
      </c>
      <c r="D50" s="444"/>
      <c r="E50" s="272" t="s">
        <v>183</v>
      </c>
      <c r="F50" s="433" t="s">
        <v>143</v>
      </c>
      <c r="G50" s="432"/>
      <c r="H50" s="434"/>
      <c r="I50" s="435" t="s">
        <v>430</v>
      </c>
      <c r="J50" s="431"/>
      <c r="L50" s="273">
        <v>55756.14</v>
      </c>
      <c r="M50" s="436">
        <v>0</v>
      </c>
      <c r="N50" s="431"/>
      <c r="O50" s="273">
        <v>0</v>
      </c>
      <c r="P50" s="436">
        <v>0</v>
      </c>
      <c r="Q50" s="431"/>
      <c r="R50" s="436">
        <v>2156.62</v>
      </c>
      <c r="S50" s="432"/>
      <c r="T50" s="431"/>
      <c r="U50" s="273">
        <v>0</v>
      </c>
      <c r="V50" s="273">
        <v>0</v>
      </c>
      <c r="W50" s="273">
        <v>0</v>
      </c>
      <c r="X50" s="273">
        <v>0</v>
      </c>
      <c r="Y50" s="273">
        <v>0</v>
      </c>
      <c r="Z50" s="273">
        <v>0</v>
      </c>
      <c r="AA50" s="273">
        <v>0</v>
      </c>
      <c r="AB50" s="273">
        <v>0</v>
      </c>
      <c r="AC50" s="273">
        <v>0</v>
      </c>
      <c r="AD50" s="273">
        <v>220276.05</v>
      </c>
      <c r="AE50" s="273">
        <v>0</v>
      </c>
      <c r="AF50" s="273">
        <v>278188.81</v>
      </c>
    </row>
    <row r="51" spans="1:32" ht="18.75" x14ac:dyDescent="0.25">
      <c r="A51" s="438"/>
      <c r="B51" s="441"/>
      <c r="C51" s="445"/>
      <c r="D51" s="446"/>
      <c r="E51" s="272" t="s">
        <v>183</v>
      </c>
      <c r="F51" s="433" t="s">
        <v>144</v>
      </c>
      <c r="G51" s="432"/>
      <c r="H51" s="434"/>
      <c r="I51" s="435" t="s">
        <v>431</v>
      </c>
      <c r="J51" s="431"/>
      <c r="L51" s="273">
        <v>14064.39</v>
      </c>
      <c r="M51" s="436">
        <v>0</v>
      </c>
      <c r="N51" s="431"/>
      <c r="O51" s="273">
        <v>0</v>
      </c>
      <c r="P51" s="436">
        <v>5000</v>
      </c>
      <c r="Q51" s="431"/>
      <c r="R51" s="436">
        <v>0</v>
      </c>
      <c r="S51" s="432"/>
      <c r="T51" s="431"/>
      <c r="U51" s="273">
        <v>0</v>
      </c>
      <c r="V51" s="273">
        <v>0</v>
      </c>
      <c r="W51" s="273">
        <v>0</v>
      </c>
      <c r="X51" s="273">
        <v>0</v>
      </c>
      <c r="Y51" s="273">
        <v>0</v>
      </c>
      <c r="Z51" s="273">
        <v>0</v>
      </c>
      <c r="AA51" s="273">
        <v>0</v>
      </c>
      <c r="AB51" s="273">
        <v>0</v>
      </c>
      <c r="AC51" s="273">
        <v>0</v>
      </c>
      <c r="AD51" s="273">
        <v>0</v>
      </c>
      <c r="AE51" s="273">
        <v>0</v>
      </c>
      <c r="AF51" s="273">
        <v>19064.39</v>
      </c>
    </row>
    <row r="52" spans="1:32" ht="18.75" x14ac:dyDescent="0.25">
      <c r="A52" s="438"/>
      <c r="B52" s="441"/>
      <c r="C52" s="445"/>
      <c r="D52" s="446"/>
      <c r="E52" s="272" t="s">
        <v>183</v>
      </c>
      <c r="F52" s="433" t="s">
        <v>145</v>
      </c>
      <c r="G52" s="432"/>
      <c r="H52" s="434"/>
      <c r="I52" s="435" t="s">
        <v>432</v>
      </c>
      <c r="J52" s="431"/>
      <c r="L52" s="273">
        <v>10000</v>
      </c>
      <c r="M52" s="436">
        <v>9962</v>
      </c>
      <c r="N52" s="431"/>
      <c r="O52" s="273">
        <v>0</v>
      </c>
      <c r="P52" s="436">
        <v>0</v>
      </c>
      <c r="Q52" s="431"/>
      <c r="R52" s="436">
        <v>10000</v>
      </c>
      <c r="S52" s="432"/>
      <c r="T52" s="431"/>
      <c r="U52" s="273">
        <v>0</v>
      </c>
      <c r="V52" s="273">
        <v>0</v>
      </c>
      <c r="W52" s="273">
        <v>0</v>
      </c>
      <c r="X52" s="273">
        <v>0</v>
      </c>
      <c r="Y52" s="273">
        <v>0</v>
      </c>
      <c r="Z52" s="273">
        <v>0</v>
      </c>
      <c r="AA52" s="273">
        <v>0</v>
      </c>
      <c r="AB52" s="273">
        <v>0</v>
      </c>
      <c r="AC52" s="273">
        <v>0</v>
      </c>
      <c r="AD52" s="273">
        <v>0</v>
      </c>
      <c r="AE52" s="273">
        <v>0</v>
      </c>
      <c r="AF52" s="273">
        <v>29962</v>
      </c>
    </row>
    <row r="53" spans="1:32" ht="18.75" x14ac:dyDescent="0.25">
      <c r="A53" s="438"/>
      <c r="B53" s="441"/>
      <c r="C53" s="445"/>
      <c r="D53" s="446"/>
      <c r="E53" s="272" t="s">
        <v>183</v>
      </c>
      <c r="F53" s="433" t="s">
        <v>169</v>
      </c>
      <c r="G53" s="432"/>
      <c r="H53" s="434"/>
      <c r="I53" s="435" t="s">
        <v>433</v>
      </c>
      <c r="J53" s="431"/>
      <c r="L53" s="273">
        <v>26007.17</v>
      </c>
      <c r="M53" s="436">
        <v>0</v>
      </c>
      <c r="N53" s="431"/>
      <c r="O53" s="273">
        <v>0</v>
      </c>
      <c r="P53" s="436">
        <v>0</v>
      </c>
      <c r="Q53" s="431"/>
      <c r="R53" s="436">
        <v>0</v>
      </c>
      <c r="S53" s="432"/>
      <c r="T53" s="431"/>
      <c r="U53" s="273">
        <v>0</v>
      </c>
      <c r="V53" s="273">
        <v>0</v>
      </c>
      <c r="W53" s="273">
        <v>0</v>
      </c>
      <c r="X53" s="273">
        <v>0</v>
      </c>
      <c r="Y53" s="273">
        <v>0</v>
      </c>
      <c r="Z53" s="273">
        <v>0</v>
      </c>
      <c r="AA53" s="273">
        <v>0</v>
      </c>
      <c r="AB53" s="273">
        <v>0</v>
      </c>
      <c r="AC53" s="273">
        <v>0</v>
      </c>
      <c r="AD53" s="273">
        <v>0</v>
      </c>
      <c r="AE53" s="273">
        <v>0</v>
      </c>
      <c r="AF53" s="273">
        <v>26007.17</v>
      </c>
    </row>
    <row r="54" spans="1:32" ht="18.75" x14ac:dyDescent="0.25">
      <c r="A54" s="439"/>
      <c r="B54" s="442"/>
      <c r="C54" s="447"/>
      <c r="D54" s="448"/>
      <c r="E54" s="449" t="s">
        <v>55</v>
      </c>
      <c r="F54" s="432"/>
      <c r="G54" s="432"/>
      <c r="H54" s="432"/>
      <c r="I54" s="432"/>
      <c r="J54" s="431"/>
      <c r="L54" s="274">
        <v>105827.7</v>
      </c>
      <c r="M54" s="430">
        <v>9962</v>
      </c>
      <c r="N54" s="431"/>
      <c r="O54" s="274">
        <v>0</v>
      </c>
      <c r="P54" s="430">
        <v>5000</v>
      </c>
      <c r="Q54" s="431"/>
      <c r="R54" s="430">
        <v>12156.62</v>
      </c>
      <c r="S54" s="432"/>
      <c r="T54" s="431"/>
      <c r="U54" s="274">
        <v>0</v>
      </c>
      <c r="V54" s="274">
        <v>0</v>
      </c>
      <c r="W54" s="274">
        <v>0</v>
      </c>
      <c r="X54" s="274">
        <v>0</v>
      </c>
      <c r="Y54" s="274">
        <v>0</v>
      </c>
      <c r="Z54" s="274">
        <v>0</v>
      </c>
      <c r="AA54" s="274">
        <v>0</v>
      </c>
      <c r="AB54" s="274">
        <v>0</v>
      </c>
      <c r="AC54" s="274">
        <v>0</v>
      </c>
      <c r="AD54" s="274">
        <v>220276.05</v>
      </c>
      <c r="AE54" s="274">
        <v>0</v>
      </c>
      <c r="AF54" s="274">
        <v>353222.37</v>
      </c>
    </row>
    <row r="55" spans="1:32" ht="18.75" x14ac:dyDescent="0.25">
      <c r="A55" s="437" t="s">
        <v>183</v>
      </c>
      <c r="B55" s="440" t="s">
        <v>8</v>
      </c>
      <c r="C55" s="443" t="s">
        <v>434</v>
      </c>
      <c r="D55" s="444"/>
      <c r="E55" s="272" t="s">
        <v>183</v>
      </c>
      <c r="F55" s="433" t="s">
        <v>146</v>
      </c>
      <c r="G55" s="432"/>
      <c r="H55" s="434"/>
      <c r="I55" s="435" t="s">
        <v>435</v>
      </c>
      <c r="J55" s="431"/>
      <c r="L55" s="273">
        <v>6400</v>
      </c>
      <c r="M55" s="436">
        <v>0</v>
      </c>
      <c r="N55" s="431"/>
      <c r="O55" s="273">
        <v>0</v>
      </c>
      <c r="P55" s="436">
        <v>0</v>
      </c>
      <c r="Q55" s="431"/>
      <c r="R55" s="436">
        <v>0</v>
      </c>
      <c r="S55" s="432"/>
      <c r="T55" s="431"/>
      <c r="U55" s="273">
        <v>0</v>
      </c>
      <c r="V55" s="273">
        <v>0</v>
      </c>
      <c r="W55" s="273">
        <v>0</v>
      </c>
      <c r="X55" s="273">
        <v>0</v>
      </c>
      <c r="Y55" s="273">
        <v>0</v>
      </c>
      <c r="Z55" s="273">
        <v>0</v>
      </c>
      <c r="AA55" s="273">
        <v>0</v>
      </c>
      <c r="AB55" s="273">
        <v>0</v>
      </c>
      <c r="AC55" s="273">
        <v>0</v>
      </c>
      <c r="AD55" s="273">
        <v>0</v>
      </c>
      <c r="AE55" s="273">
        <v>0</v>
      </c>
      <c r="AF55" s="273">
        <v>6400</v>
      </c>
    </row>
    <row r="56" spans="1:32" ht="18.75" x14ac:dyDescent="0.25">
      <c r="A56" s="438"/>
      <c r="B56" s="441"/>
      <c r="C56" s="445"/>
      <c r="D56" s="446"/>
      <c r="E56" s="272" t="s">
        <v>183</v>
      </c>
      <c r="F56" s="433" t="s">
        <v>208</v>
      </c>
      <c r="G56" s="432"/>
      <c r="H56" s="434"/>
      <c r="I56" s="435" t="s">
        <v>500</v>
      </c>
      <c r="J56" s="431"/>
      <c r="L56" s="273">
        <v>500</v>
      </c>
      <c r="M56" s="436">
        <v>0</v>
      </c>
      <c r="N56" s="431"/>
      <c r="O56" s="273">
        <v>0</v>
      </c>
      <c r="P56" s="436">
        <v>0</v>
      </c>
      <c r="Q56" s="431"/>
      <c r="R56" s="436">
        <v>0</v>
      </c>
      <c r="S56" s="432"/>
      <c r="T56" s="431"/>
      <c r="U56" s="273">
        <v>0</v>
      </c>
      <c r="V56" s="273">
        <v>0</v>
      </c>
      <c r="W56" s="273">
        <v>0</v>
      </c>
      <c r="X56" s="273">
        <v>0</v>
      </c>
      <c r="Y56" s="273">
        <v>0</v>
      </c>
      <c r="Z56" s="273">
        <v>0</v>
      </c>
      <c r="AA56" s="273">
        <v>0</v>
      </c>
      <c r="AB56" s="273">
        <v>0</v>
      </c>
      <c r="AC56" s="273">
        <v>0</v>
      </c>
      <c r="AD56" s="273">
        <v>0</v>
      </c>
      <c r="AE56" s="273">
        <v>0</v>
      </c>
      <c r="AF56" s="273">
        <v>500</v>
      </c>
    </row>
    <row r="57" spans="1:32" ht="18.75" x14ac:dyDescent="0.25">
      <c r="A57" s="438"/>
      <c r="B57" s="441"/>
      <c r="C57" s="445"/>
      <c r="D57" s="446"/>
      <c r="E57" s="272" t="s">
        <v>183</v>
      </c>
      <c r="F57" s="433" t="s">
        <v>209</v>
      </c>
      <c r="G57" s="432"/>
      <c r="H57" s="434"/>
      <c r="I57" s="435" t="s">
        <v>448</v>
      </c>
      <c r="J57" s="431"/>
      <c r="L57" s="273">
        <v>500</v>
      </c>
      <c r="M57" s="436">
        <v>0</v>
      </c>
      <c r="N57" s="431"/>
      <c r="O57" s="273">
        <v>0</v>
      </c>
      <c r="P57" s="436">
        <v>0</v>
      </c>
      <c r="Q57" s="431"/>
      <c r="R57" s="436">
        <v>0</v>
      </c>
      <c r="S57" s="432"/>
      <c r="T57" s="431"/>
      <c r="U57" s="273">
        <v>0</v>
      </c>
      <c r="V57" s="273">
        <v>0</v>
      </c>
      <c r="W57" s="273">
        <v>0</v>
      </c>
      <c r="X57" s="273">
        <v>6500</v>
      </c>
      <c r="Y57" s="273">
        <v>0</v>
      </c>
      <c r="Z57" s="273">
        <v>0</v>
      </c>
      <c r="AA57" s="273">
        <v>0</v>
      </c>
      <c r="AB57" s="273">
        <v>0</v>
      </c>
      <c r="AC57" s="273">
        <v>0</v>
      </c>
      <c r="AD57" s="273">
        <v>0</v>
      </c>
      <c r="AE57" s="273">
        <v>0</v>
      </c>
      <c r="AF57" s="273">
        <v>7000</v>
      </c>
    </row>
    <row r="58" spans="1:32" ht="18.75" x14ac:dyDescent="0.25">
      <c r="A58" s="438"/>
      <c r="B58" s="441"/>
      <c r="C58" s="445"/>
      <c r="D58" s="446"/>
      <c r="E58" s="272" t="s">
        <v>183</v>
      </c>
      <c r="F58" s="433" t="s">
        <v>323</v>
      </c>
      <c r="G58" s="432"/>
      <c r="H58" s="434"/>
      <c r="I58" s="435" t="s">
        <v>449</v>
      </c>
      <c r="J58" s="431"/>
      <c r="L58" s="273">
        <v>276150</v>
      </c>
      <c r="M58" s="436">
        <v>0</v>
      </c>
      <c r="N58" s="431"/>
      <c r="O58" s="273">
        <v>0</v>
      </c>
      <c r="P58" s="436">
        <v>0</v>
      </c>
      <c r="Q58" s="431"/>
      <c r="R58" s="436">
        <v>0</v>
      </c>
      <c r="S58" s="432"/>
      <c r="T58" s="431"/>
      <c r="U58" s="273">
        <v>0</v>
      </c>
      <c r="V58" s="273">
        <v>0</v>
      </c>
      <c r="W58" s="273">
        <v>0</v>
      </c>
      <c r="X58" s="273">
        <v>500</v>
      </c>
      <c r="Y58" s="273">
        <v>0</v>
      </c>
      <c r="Z58" s="273">
        <v>0</v>
      </c>
      <c r="AA58" s="273">
        <v>0</v>
      </c>
      <c r="AB58" s="273">
        <v>0</v>
      </c>
      <c r="AC58" s="273">
        <v>0</v>
      </c>
      <c r="AD58" s="273">
        <v>0</v>
      </c>
      <c r="AE58" s="273">
        <v>0</v>
      </c>
      <c r="AF58" s="273">
        <v>276650</v>
      </c>
    </row>
    <row r="59" spans="1:32" ht="18.75" x14ac:dyDescent="0.25">
      <c r="A59" s="438"/>
      <c r="B59" s="441"/>
      <c r="C59" s="445"/>
      <c r="D59" s="446"/>
      <c r="E59" s="272" t="s">
        <v>183</v>
      </c>
      <c r="F59" s="433" t="s">
        <v>210</v>
      </c>
      <c r="G59" s="432"/>
      <c r="H59" s="434"/>
      <c r="I59" s="435" t="s">
        <v>450</v>
      </c>
      <c r="J59" s="431"/>
      <c r="L59" s="273">
        <v>1000</v>
      </c>
      <c r="M59" s="436">
        <v>0</v>
      </c>
      <c r="N59" s="431"/>
      <c r="O59" s="273">
        <v>0</v>
      </c>
      <c r="P59" s="436">
        <v>0</v>
      </c>
      <c r="Q59" s="431"/>
      <c r="R59" s="436">
        <v>0</v>
      </c>
      <c r="S59" s="432"/>
      <c r="T59" s="431"/>
      <c r="U59" s="273">
        <v>0</v>
      </c>
      <c r="V59" s="273">
        <v>0</v>
      </c>
      <c r="W59" s="273">
        <v>0</v>
      </c>
      <c r="X59" s="273">
        <v>0</v>
      </c>
      <c r="Y59" s="273">
        <v>0</v>
      </c>
      <c r="Z59" s="273">
        <v>0</v>
      </c>
      <c r="AA59" s="273">
        <v>0</v>
      </c>
      <c r="AB59" s="273">
        <v>0</v>
      </c>
      <c r="AC59" s="273">
        <v>0</v>
      </c>
      <c r="AD59" s="273">
        <v>0</v>
      </c>
      <c r="AE59" s="273">
        <v>0</v>
      </c>
      <c r="AF59" s="273">
        <v>1000</v>
      </c>
    </row>
    <row r="60" spans="1:32" ht="18.75" x14ac:dyDescent="0.25">
      <c r="A60" s="438"/>
      <c r="B60" s="441"/>
      <c r="C60" s="445"/>
      <c r="D60" s="446"/>
      <c r="E60" s="272" t="s">
        <v>183</v>
      </c>
      <c r="F60" s="433" t="s">
        <v>501</v>
      </c>
      <c r="G60" s="432"/>
      <c r="H60" s="434"/>
      <c r="I60" s="435" t="s">
        <v>502</v>
      </c>
      <c r="J60" s="431"/>
      <c r="L60" s="273">
        <v>0</v>
      </c>
      <c r="M60" s="436">
        <v>0</v>
      </c>
      <c r="N60" s="431"/>
      <c r="O60" s="273">
        <v>0</v>
      </c>
      <c r="P60" s="436">
        <v>0</v>
      </c>
      <c r="Q60" s="431"/>
      <c r="R60" s="436">
        <v>0</v>
      </c>
      <c r="S60" s="432"/>
      <c r="T60" s="431"/>
      <c r="U60" s="273">
        <v>0</v>
      </c>
      <c r="V60" s="273">
        <v>0</v>
      </c>
      <c r="W60" s="273">
        <v>0</v>
      </c>
      <c r="X60" s="273">
        <v>700</v>
      </c>
      <c r="Y60" s="273">
        <v>0</v>
      </c>
      <c r="Z60" s="273">
        <v>0</v>
      </c>
      <c r="AA60" s="273">
        <v>0</v>
      </c>
      <c r="AB60" s="273">
        <v>0</v>
      </c>
      <c r="AC60" s="273">
        <v>0</v>
      </c>
      <c r="AD60" s="273">
        <v>0</v>
      </c>
      <c r="AE60" s="273">
        <v>0</v>
      </c>
      <c r="AF60" s="273">
        <v>700</v>
      </c>
    </row>
    <row r="61" spans="1:32" ht="18.75" x14ac:dyDescent="0.25">
      <c r="A61" s="438"/>
      <c r="B61" s="441"/>
      <c r="C61" s="445"/>
      <c r="D61" s="446"/>
      <c r="E61" s="272" t="s">
        <v>183</v>
      </c>
      <c r="F61" s="433" t="s">
        <v>324</v>
      </c>
      <c r="G61" s="432"/>
      <c r="H61" s="434"/>
      <c r="I61" s="435" t="s">
        <v>436</v>
      </c>
      <c r="J61" s="431"/>
      <c r="L61" s="273">
        <v>49800</v>
      </c>
      <c r="M61" s="436">
        <v>0</v>
      </c>
      <c r="N61" s="431"/>
      <c r="O61" s="273">
        <v>0</v>
      </c>
      <c r="P61" s="436">
        <v>0</v>
      </c>
      <c r="Q61" s="431"/>
      <c r="R61" s="436">
        <v>0</v>
      </c>
      <c r="S61" s="432"/>
      <c r="T61" s="431"/>
      <c r="U61" s="273">
        <v>0</v>
      </c>
      <c r="V61" s="273">
        <v>0</v>
      </c>
      <c r="W61" s="273">
        <v>0</v>
      </c>
      <c r="X61" s="273">
        <v>0</v>
      </c>
      <c r="Y61" s="273">
        <v>0</v>
      </c>
      <c r="Z61" s="273">
        <v>0</v>
      </c>
      <c r="AA61" s="273">
        <v>0</v>
      </c>
      <c r="AB61" s="273">
        <v>0</v>
      </c>
      <c r="AC61" s="273">
        <v>0</v>
      </c>
      <c r="AD61" s="273">
        <v>0</v>
      </c>
      <c r="AE61" s="273">
        <v>0</v>
      </c>
      <c r="AF61" s="273">
        <v>49800</v>
      </c>
    </row>
    <row r="62" spans="1:32" ht="18.75" x14ac:dyDescent="0.25">
      <c r="A62" s="438"/>
      <c r="B62" s="441"/>
      <c r="C62" s="445"/>
      <c r="D62" s="446"/>
      <c r="E62" s="272" t="s">
        <v>183</v>
      </c>
      <c r="F62" s="433" t="s">
        <v>170</v>
      </c>
      <c r="G62" s="432"/>
      <c r="H62" s="434"/>
      <c r="I62" s="435" t="s">
        <v>438</v>
      </c>
      <c r="J62" s="431"/>
      <c r="L62" s="273">
        <v>47901.27</v>
      </c>
      <c r="M62" s="436">
        <v>20000</v>
      </c>
      <c r="N62" s="431"/>
      <c r="O62" s="273">
        <v>17120</v>
      </c>
      <c r="P62" s="436">
        <v>0</v>
      </c>
      <c r="Q62" s="431"/>
      <c r="R62" s="436">
        <v>0</v>
      </c>
      <c r="S62" s="432"/>
      <c r="T62" s="431"/>
      <c r="U62" s="273">
        <v>0</v>
      </c>
      <c r="V62" s="273">
        <v>0</v>
      </c>
      <c r="W62" s="273">
        <v>0</v>
      </c>
      <c r="X62" s="273">
        <v>30000</v>
      </c>
      <c r="Y62" s="273">
        <v>0</v>
      </c>
      <c r="Z62" s="273">
        <v>0</v>
      </c>
      <c r="AA62" s="273">
        <v>0</v>
      </c>
      <c r="AB62" s="273">
        <v>0</v>
      </c>
      <c r="AC62" s="273">
        <v>0</v>
      </c>
      <c r="AD62" s="273">
        <v>100000</v>
      </c>
      <c r="AE62" s="273">
        <v>0</v>
      </c>
      <c r="AF62" s="273">
        <v>215021.27</v>
      </c>
    </row>
    <row r="63" spans="1:32" ht="18.75" x14ac:dyDescent="0.25">
      <c r="A63" s="439"/>
      <c r="B63" s="442"/>
      <c r="C63" s="447"/>
      <c r="D63" s="448"/>
      <c r="E63" s="449" t="s">
        <v>55</v>
      </c>
      <c r="F63" s="432"/>
      <c r="G63" s="432"/>
      <c r="H63" s="432"/>
      <c r="I63" s="432"/>
      <c r="J63" s="431"/>
      <c r="L63" s="274">
        <v>382251.27</v>
      </c>
      <c r="M63" s="430">
        <v>20000</v>
      </c>
      <c r="N63" s="431"/>
      <c r="O63" s="274">
        <v>17120</v>
      </c>
      <c r="P63" s="430">
        <v>0</v>
      </c>
      <c r="Q63" s="431"/>
      <c r="R63" s="430">
        <v>0</v>
      </c>
      <c r="S63" s="432"/>
      <c r="T63" s="431"/>
      <c r="U63" s="274">
        <v>0</v>
      </c>
      <c r="V63" s="274">
        <v>0</v>
      </c>
      <c r="W63" s="274">
        <v>0</v>
      </c>
      <c r="X63" s="274">
        <v>37700</v>
      </c>
      <c r="Y63" s="274">
        <v>0</v>
      </c>
      <c r="Z63" s="274">
        <v>0</v>
      </c>
      <c r="AA63" s="274">
        <v>0</v>
      </c>
      <c r="AB63" s="274">
        <v>0</v>
      </c>
      <c r="AC63" s="274">
        <v>0</v>
      </c>
      <c r="AD63" s="274">
        <v>100000</v>
      </c>
      <c r="AE63" s="274">
        <v>0</v>
      </c>
      <c r="AF63" s="274">
        <v>557071.27</v>
      </c>
    </row>
    <row r="64" spans="1:32" ht="18.75" x14ac:dyDescent="0.25">
      <c r="A64" s="437" t="s">
        <v>183</v>
      </c>
      <c r="B64" s="440" t="s">
        <v>31</v>
      </c>
      <c r="C64" s="443" t="s">
        <v>439</v>
      </c>
      <c r="D64" s="444"/>
      <c r="E64" s="272" t="s">
        <v>183</v>
      </c>
      <c r="F64" s="433" t="s">
        <v>326</v>
      </c>
      <c r="G64" s="432"/>
      <c r="H64" s="434"/>
      <c r="I64" s="435" t="s">
        <v>451</v>
      </c>
      <c r="J64" s="431"/>
      <c r="L64" s="273">
        <v>0</v>
      </c>
      <c r="M64" s="436">
        <v>0</v>
      </c>
      <c r="N64" s="431"/>
      <c r="O64" s="273">
        <v>0</v>
      </c>
      <c r="P64" s="436">
        <v>0</v>
      </c>
      <c r="Q64" s="431"/>
      <c r="R64" s="436">
        <v>0</v>
      </c>
      <c r="S64" s="432"/>
      <c r="T64" s="431"/>
      <c r="U64" s="273">
        <v>3900</v>
      </c>
      <c r="V64" s="273">
        <v>0</v>
      </c>
      <c r="W64" s="273">
        <v>0</v>
      </c>
      <c r="X64" s="273">
        <v>0</v>
      </c>
      <c r="Y64" s="273">
        <v>0</v>
      </c>
      <c r="Z64" s="273">
        <v>0</v>
      </c>
      <c r="AA64" s="273">
        <v>0</v>
      </c>
      <c r="AB64" s="273">
        <v>0</v>
      </c>
      <c r="AC64" s="273">
        <v>0</v>
      </c>
      <c r="AD64" s="273">
        <v>0</v>
      </c>
      <c r="AE64" s="273">
        <v>0</v>
      </c>
      <c r="AF64" s="273">
        <v>3900</v>
      </c>
    </row>
    <row r="65" spans="1:32" ht="18.75" x14ac:dyDescent="0.25">
      <c r="A65" s="438"/>
      <c r="B65" s="441"/>
      <c r="C65" s="445"/>
      <c r="D65" s="446"/>
      <c r="E65" s="272" t="s">
        <v>183</v>
      </c>
      <c r="F65" s="433" t="s">
        <v>147</v>
      </c>
      <c r="G65" s="432"/>
      <c r="H65" s="434"/>
      <c r="I65" s="435" t="s">
        <v>443</v>
      </c>
      <c r="J65" s="431"/>
      <c r="L65" s="273">
        <v>0</v>
      </c>
      <c r="M65" s="436">
        <v>0</v>
      </c>
      <c r="N65" s="431"/>
      <c r="O65" s="273">
        <v>0</v>
      </c>
      <c r="P65" s="436">
        <v>0</v>
      </c>
      <c r="Q65" s="431"/>
      <c r="R65" s="436">
        <v>0</v>
      </c>
      <c r="S65" s="432"/>
      <c r="T65" s="431"/>
      <c r="U65" s="273">
        <v>0</v>
      </c>
      <c r="V65" s="273">
        <v>0</v>
      </c>
      <c r="W65" s="273">
        <v>0</v>
      </c>
      <c r="X65" s="273">
        <v>0</v>
      </c>
      <c r="Y65" s="273">
        <v>2026100</v>
      </c>
      <c r="Z65" s="273">
        <v>0</v>
      </c>
      <c r="AA65" s="273">
        <v>0</v>
      </c>
      <c r="AB65" s="273">
        <v>0</v>
      </c>
      <c r="AC65" s="273">
        <v>0</v>
      </c>
      <c r="AD65" s="273">
        <v>0</v>
      </c>
      <c r="AE65" s="273">
        <v>0</v>
      </c>
      <c r="AF65" s="273">
        <v>2026100</v>
      </c>
    </row>
    <row r="66" spans="1:32" ht="18.75" x14ac:dyDescent="0.25">
      <c r="A66" s="438"/>
      <c r="B66" s="441"/>
      <c r="C66" s="445"/>
      <c r="D66" s="446"/>
      <c r="E66" s="272" t="s">
        <v>183</v>
      </c>
      <c r="F66" s="433" t="s">
        <v>171</v>
      </c>
      <c r="G66" s="432"/>
      <c r="H66" s="434"/>
      <c r="I66" s="435" t="s">
        <v>440</v>
      </c>
      <c r="J66" s="431"/>
      <c r="L66" s="273">
        <v>86000</v>
      </c>
      <c r="M66" s="436">
        <v>0</v>
      </c>
      <c r="N66" s="431"/>
      <c r="O66" s="273">
        <v>0</v>
      </c>
      <c r="P66" s="436">
        <v>0</v>
      </c>
      <c r="Q66" s="431"/>
      <c r="R66" s="436">
        <v>0</v>
      </c>
      <c r="S66" s="432"/>
      <c r="T66" s="431"/>
      <c r="U66" s="273">
        <v>0</v>
      </c>
      <c r="V66" s="273">
        <v>0</v>
      </c>
      <c r="W66" s="273">
        <v>0</v>
      </c>
      <c r="X66" s="273">
        <v>0</v>
      </c>
      <c r="Y66" s="273">
        <v>183000</v>
      </c>
      <c r="Z66" s="273">
        <v>0</v>
      </c>
      <c r="AA66" s="273">
        <v>0</v>
      </c>
      <c r="AB66" s="273">
        <v>0</v>
      </c>
      <c r="AC66" s="273">
        <v>0</v>
      </c>
      <c r="AD66" s="273">
        <v>0</v>
      </c>
      <c r="AE66" s="273">
        <v>0</v>
      </c>
      <c r="AF66" s="273">
        <v>269000</v>
      </c>
    </row>
    <row r="67" spans="1:32" ht="18.75" x14ac:dyDescent="0.25">
      <c r="A67" s="439"/>
      <c r="B67" s="442"/>
      <c r="C67" s="447"/>
      <c r="D67" s="448"/>
      <c r="E67" s="449" t="s">
        <v>55</v>
      </c>
      <c r="F67" s="432"/>
      <c r="G67" s="432"/>
      <c r="H67" s="432"/>
      <c r="I67" s="432"/>
      <c r="J67" s="431"/>
      <c r="L67" s="274">
        <v>86000</v>
      </c>
      <c r="M67" s="430">
        <v>0</v>
      </c>
      <c r="N67" s="431"/>
      <c r="O67" s="274">
        <v>0</v>
      </c>
      <c r="P67" s="430">
        <v>0</v>
      </c>
      <c r="Q67" s="431"/>
      <c r="R67" s="430">
        <v>0</v>
      </c>
      <c r="S67" s="432"/>
      <c r="T67" s="431"/>
      <c r="U67" s="274">
        <v>3900</v>
      </c>
      <c r="V67" s="274">
        <v>0</v>
      </c>
      <c r="W67" s="274">
        <v>0</v>
      </c>
      <c r="X67" s="274">
        <v>0</v>
      </c>
      <c r="Y67" s="274">
        <v>2209100</v>
      </c>
      <c r="Z67" s="274">
        <v>0</v>
      </c>
      <c r="AA67" s="274">
        <v>0</v>
      </c>
      <c r="AB67" s="274">
        <v>0</v>
      </c>
      <c r="AC67" s="274">
        <v>0</v>
      </c>
      <c r="AD67" s="274">
        <v>0</v>
      </c>
      <c r="AE67" s="274">
        <v>0</v>
      </c>
      <c r="AF67" s="274">
        <v>2299000</v>
      </c>
    </row>
    <row r="68" spans="1:32" ht="18.75" x14ac:dyDescent="0.25">
      <c r="A68" s="437" t="s">
        <v>183</v>
      </c>
      <c r="B68" s="440" t="s">
        <v>34</v>
      </c>
      <c r="C68" s="443" t="s">
        <v>452</v>
      </c>
      <c r="D68" s="444"/>
      <c r="E68" s="272" t="s">
        <v>183</v>
      </c>
      <c r="F68" s="433" t="s">
        <v>34</v>
      </c>
      <c r="G68" s="432"/>
      <c r="H68" s="434"/>
      <c r="I68" s="435" t="s">
        <v>453</v>
      </c>
      <c r="J68" s="431"/>
      <c r="L68" s="273">
        <v>35000</v>
      </c>
      <c r="M68" s="436">
        <v>0</v>
      </c>
      <c r="N68" s="431"/>
      <c r="O68" s="273">
        <v>0</v>
      </c>
      <c r="P68" s="436">
        <v>0</v>
      </c>
      <c r="Q68" s="431"/>
      <c r="R68" s="436">
        <v>0</v>
      </c>
      <c r="S68" s="432"/>
      <c r="T68" s="431"/>
      <c r="U68" s="273">
        <v>0</v>
      </c>
      <c r="V68" s="273">
        <v>0</v>
      </c>
      <c r="W68" s="273">
        <v>0</v>
      </c>
      <c r="X68" s="273">
        <v>0</v>
      </c>
      <c r="Y68" s="273">
        <v>0</v>
      </c>
      <c r="Z68" s="273">
        <v>0</v>
      </c>
      <c r="AA68" s="273">
        <v>0</v>
      </c>
      <c r="AB68" s="273">
        <v>0</v>
      </c>
      <c r="AC68" s="273">
        <v>0</v>
      </c>
      <c r="AD68" s="273">
        <v>0</v>
      </c>
      <c r="AE68" s="273">
        <v>0</v>
      </c>
      <c r="AF68" s="273">
        <v>35000</v>
      </c>
    </row>
    <row r="69" spans="1:32" ht="18.75" x14ac:dyDescent="0.25">
      <c r="A69" s="439"/>
      <c r="B69" s="442"/>
      <c r="C69" s="447"/>
      <c r="D69" s="448"/>
      <c r="E69" s="449" t="s">
        <v>55</v>
      </c>
      <c r="F69" s="432"/>
      <c r="G69" s="432"/>
      <c r="H69" s="432"/>
      <c r="I69" s="432"/>
      <c r="J69" s="431"/>
      <c r="L69" s="274">
        <v>35000</v>
      </c>
      <c r="M69" s="430">
        <v>0</v>
      </c>
      <c r="N69" s="431"/>
      <c r="O69" s="274">
        <v>0</v>
      </c>
      <c r="P69" s="430">
        <v>0</v>
      </c>
      <c r="Q69" s="431"/>
      <c r="R69" s="430">
        <v>0</v>
      </c>
      <c r="S69" s="432"/>
      <c r="T69" s="431"/>
      <c r="U69" s="274">
        <v>0</v>
      </c>
      <c r="V69" s="274">
        <v>0</v>
      </c>
      <c r="W69" s="274">
        <v>0</v>
      </c>
      <c r="X69" s="274">
        <v>0</v>
      </c>
      <c r="Y69" s="274">
        <v>0</v>
      </c>
      <c r="Z69" s="274">
        <v>0</v>
      </c>
      <c r="AA69" s="274">
        <v>0</v>
      </c>
      <c r="AB69" s="274">
        <v>0</v>
      </c>
      <c r="AC69" s="274">
        <v>0</v>
      </c>
      <c r="AD69" s="274">
        <v>0</v>
      </c>
      <c r="AE69" s="274">
        <v>0</v>
      </c>
      <c r="AF69" s="274">
        <v>35000</v>
      </c>
    </row>
    <row r="70" spans="1:32" ht="18.75" x14ac:dyDescent="0.25">
      <c r="A70" s="437" t="s">
        <v>183</v>
      </c>
      <c r="B70" s="440" t="s">
        <v>7</v>
      </c>
      <c r="C70" s="443" t="s">
        <v>441</v>
      </c>
      <c r="D70" s="444"/>
      <c r="E70" s="272" t="s">
        <v>183</v>
      </c>
      <c r="F70" s="433" t="s">
        <v>327</v>
      </c>
      <c r="G70" s="432"/>
      <c r="H70" s="434"/>
      <c r="I70" s="435" t="s">
        <v>454</v>
      </c>
      <c r="J70" s="431"/>
      <c r="L70" s="273">
        <v>15000</v>
      </c>
      <c r="M70" s="436">
        <v>0</v>
      </c>
      <c r="N70" s="431"/>
      <c r="O70" s="273">
        <v>0</v>
      </c>
      <c r="P70" s="436">
        <v>0</v>
      </c>
      <c r="Q70" s="431"/>
      <c r="R70" s="436">
        <v>0</v>
      </c>
      <c r="S70" s="432"/>
      <c r="T70" s="431"/>
      <c r="U70" s="273">
        <v>0</v>
      </c>
      <c r="V70" s="273">
        <v>0</v>
      </c>
      <c r="W70" s="273">
        <v>0</v>
      </c>
      <c r="X70" s="273">
        <v>0</v>
      </c>
      <c r="Y70" s="273">
        <v>0</v>
      </c>
      <c r="Z70" s="273">
        <v>0</v>
      </c>
      <c r="AA70" s="273">
        <v>0</v>
      </c>
      <c r="AB70" s="273">
        <v>0</v>
      </c>
      <c r="AC70" s="273">
        <v>0</v>
      </c>
      <c r="AD70" s="273">
        <v>0</v>
      </c>
      <c r="AE70" s="273">
        <v>0</v>
      </c>
      <c r="AF70" s="273">
        <v>15000</v>
      </c>
    </row>
    <row r="71" spans="1:32" ht="18.75" x14ac:dyDescent="0.25">
      <c r="A71" s="438"/>
      <c r="B71" s="441"/>
      <c r="C71" s="445"/>
      <c r="D71" s="446"/>
      <c r="E71" s="272" t="s">
        <v>183</v>
      </c>
      <c r="F71" s="433" t="s">
        <v>172</v>
      </c>
      <c r="G71" s="432"/>
      <c r="H71" s="434"/>
      <c r="I71" s="435" t="s">
        <v>442</v>
      </c>
      <c r="J71" s="431"/>
      <c r="L71" s="273">
        <v>0</v>
      </c>
      <c r="M71" s="436">
        <v>0</v>
      </c>
      <c r="N71" s="431"/>
      <c r="O71" s="273">
        <v>0</v>
      </c>
      <c r="P71" s="436">
        <v>0</v>
      </c>
      <c r="Q71" s="431"/>
      <c r="R71" s="436">
        <v>0</v>
      </c>
      <c r="S71" s="432"/>
      <c r="T71" s="431"/>
      <c r="U71" s="273">
        <v>824180</v>
      </c>
      <c r="V71" s="273">
        <v>0</v>
      </c>
      <c r="W71" s="273">
        <v>0</v>
      </c>
      <c r="X71" s="273">
        <v>0</v>
      </c>
      <c r="Y71" s="273">
        <v>0</v>
      </c>
      <c r="Z71" s="273">
        <v>0</v>
      </c>
      <c r="AA71" s="273">
        <v>0</v>
      </c>
      <c r="AB71" s="273">
        <v>0</v>
      </c>
      <c r="AC71" s="273">
        <v>0</v>
      </c>
      <c r="AD71" s="273">
        <v>0</v>
      </c>
      <c r="AE71" s="273">
        <v>0</v>
      </c>
      <c r="AF71" s="273">
        <v>824180</v>
      </c>
    </row>
    <row r="72" spans="1:32" ht="18.75" x14ac:dyDescent="0.25">
      <c r="A72" s="438"/>
      <c r="B72" s="441"/>
      <c r="C72" s="445"/>
      <c r="D72" s="446"/>
      <c r="E72" s="272" t="s">
        <v>183</v>
      </c>
      <c r="F72" s="433" t="s">
        <v>328</v>
      </c>
      <c r="G72" s="432"/>
      <c r="H72" s="434"/>
      <c r="I72" s="435" t="s">
        <v>455</v>
      </c>
      <c r="J72" s="431"/>
      <c r="L72" s="273">
        <v>0</v>
      </c>
      <c r="M72" s="436">
        <v>0</v>
      </c>
      <c r="N72" s="431"/>
      <c r="O72" s="273">
        <v>0</v>
      </c>
      <c r="P72" s="436">
        <v>0</v>
      </c>
      <c r="Q72" s="431"/>
      <c r="R72" s="436">
        <v>0</v>
      </c>
      <c r="S72" s="432"/>
      <c r="T72" s="431"/>
      <c r="U72" s="273">
        <v>0</v>
      </c>
      <c r="V72" s="273">
        <v>52500</v>
      </c>
      <c r="W72" s="273">
        <v>0</v>
      </c>
      <c r="X72" s="273">
        <v>0</v>
      </c>
      <c r="Y72" s="273">
        <v>0</v>
      </c>
      <c r="Z72" s="273">
        <v>0</v>
      </c>
      <c r="AA72" s="273">
        <v>0</v>
      </c>
      <c r="AB72" s="273">
        <v>0</v>
      </c>
      <c r="AC72" s="273">
        <v>0</v>
      </c>
      <c r="AD72" s="273">
        <v>0</v>
      </c>
      <c r="AE72" s="273">
        <v>0</v>
      </c>
      <c r="AF72" s="273">
        <v>52500</v>
      </c>
    </row>
    <row r="73" spans="1:32" ht="18.75" x14ac:dyDescent="0.25">
      <c r="A73" s="439"/>
      <c r="B73" s="442"/>
      <c r="C73" s="447"/>
      <c r="D73" s="448"/>
      <c r="E73" s="449" t="s">
        <v>55</v>
      </c>
      <c r="F73" s="432"/>
      <c r="G73" s="432"/>
      <c r="H73" s="432"/>
      <c r="I73" s="432"/>
      <c r="J73" s="431"/>
      <c r="L73" s="274">
        <v>15000</v>
      </c>
      <c r="M73" s="430">
        <v>0</v>
      </c>
      <c r="N73" s="431"/>
      <c r="O73" s="274">
        <v>0</v>
      </c>
      <c r="P73" s="430">
        <v>0</v>
      </c>
      <c r="Q73" s="431"/>
      <c r="R73" s="430">
        <v>0</v>
      </c>
      <c r="S73" s="432"/>
      <c r="T73" s="431"/>
      <c r="U73" s="274">
        <v>824180</v>
      </c>
      <c r="V73" s="274">
        <v>52500</v>
      </c>
      <c r="W73" s="274">
        <v>0</v>
      </c>
      <c r="X73" s="274">
        <v>0</v>
      </c>
      <c r="Y73" s="274">
        <v>0</v>
      </c>
      <c r="Z73" s="274">
        <v>0</v>
      </c>
      <c r="AA73" s="274">
        <v>0</v>
      </c>
      <c r="AB73" s="274">
        <v>0</v>
      </c>
      <c r="AC73" s="274">
        <v>0</v>
      </c>
      <c r="AD73" s="274">
        <v>0</v>
      </c>
      <c r="AE73" s="274">
        <v>0</v>
      </c>
      <c r="AF73" s="274">
        <v>891680</v>
      </c>
    </row>
    <row r="74" spans="1:32" ht="18.75" x14ac:dyDescent="0.25">
      <c r="A74" s="437" t="s">
        <v>183</v>
      </c>
      <c r="B74" s="440" t="s">
        <v>2</v>
      </c>
      <c r="C74" s="443" t="s">
        <v>386</v>
      </c>
      <c r="D74" s="444"/>
      <c r="E74" s="272" t="s">
        <v>183</v>
      </c>
      <c r="F74" s="433" t="s">
        <v>121</v>
      </c>
      <c r="G74" s="432"/>
      <c r="H74" s="434"/>
      <c r="I74" s="435" t="s">
        <v>387</v>
      </c>
      <c r="J74" s="431"/>
      <c r="L74" s="273">
        <v>0</v>
      </c>
      <c r="M74" s="436">
        <v>0</v>
      </c>
      <c r="N74" s="431"/>
      <c r="O74" s="273">
        <v>0</v>
      </c>
      <c r="P74" s="436">
        <v>0</v>
      </c>
      <c r="Q74" s="431"/>
      <c r="R74" s="436">
        <v>0</v>
      </c>
      <c r="S74" s="432"/>
      <c r="T74" s="431"/>
      <c r="U74" s="273">
        <v>0</v>
      </c>
      <c r="V74" s="273">
        <v>0</v>
      </c>
      <c r="W74" s="273">
        <v>0</v>
      </c>
      <c r="X74" s="273">
        <v>0</v>
      </c>
      <c r="Y74" s="273">
        <v>0</v>
      </c>
      <c r="Z74" s="273">
        <v>0</v>
      </c>
      <c r="AA74" s="273">
        <v>0</v>
      </c>
      <c r="AB74" s="273">
        <v>0</v>
      </c>
      <c r="AC74" s="273">
        <v>0</v>
      </c>
      <c r="AD74" s="273">
        <v>0</v>
      </c>
      <c r="AE74" s="273">
        <v>11637</v>
      </c>
      <c r="AF74" s="273">
        <v>11637</v>
      </c>
    </row>
    <row r="75" spans="1:32" ht="18.75" x14ac:dyDescent="0.25">
      <c r="A75" s="438"/>
      <c r="B75" s="441"/>
      <c r="C75" s="445"/>
      <c r="D75" s="446"/>
      <c r="E75" s="272" t="s">
        <v>183</v>
      </c>
      <c r="F75" s="433" t="s">
        <v>123</v>
      </c>
      <c r="G75" s="432"/>
      <c r="H75" s="434"/>
      <c r="I75" s="435" t="s">
        <v>388</v>
      </c>
      <c r="J75" s="431"/>
      <c r="L75" s="273">
        <v>0</v>
      </c>
      <c r="M75" s="436">
        <v>0</v>
      </c>
      <c r="N75" s="431"/>
      <c r="O75" s="273">
        <v>0</v>
      </c>
      <c r="P75" s="436">
        <v>0</v>
      </c>
      <c r="Q75" s="431"/>
      <c r="R75" s="436">
        <v>0</v>
      </c>
      <c r="S75" s="432"/>
      <c r="T75" s="431"/>
      <c r="U75" s="273">
        <v>0</v>
      </c>
      <c r="V75" s="273">
        <v>0</v>
      </c>
      <c r="W75" s="273">
        <v>0</v>
      </c>
      <c r="X75" s="273">
        <v>0</v>
      </c>
      <c r="Y75" s="273">
        <v>0</v>
      </c>
      <c r="Z75" s="273">
        <v>0</v>
      </c>
      <c r="AA75" s="273">
        <v>0</v>
      </c>
      <c r="AB75" s="273">
        <v>0</v>
      </c>
      <c r="AC75" s="273">
        <v>0</v>
      </c>
      <c r="AD75" s="273">
        <v>0</v>
      </c>
      <c r="AE75" s="273">
        <v>1980500</v>
      </c>
      <c r="AF75" s="273">
        <v>1980500</v>
      </c>
    </row>
    <row r="76" spans="1:32" ht="18.75" x14ac:dyDescent="0.25">
      <c r="A76" s="438"/>
      <c r="B76" s="441"/>
      <c r="C76" s="445"/>
      <c r="D76" s="446"/>
      <c r="E76" s="272" t="s">
        <v>183</v>
      </c>
      <c r="F76" s="433" t="s">
        <v>124</v>
      </c>
      <c r="G76" s="432"/>
      <c r="H76" s="434"/>
      <c r="I76" s="435" t="s">
        <v>389</v>
      </c>
      <c r="J76" s="431"/>
      <c r="L76" s="273">
        <v>0</v>
      </c>
      <c r="M76" s="436">
        <v>0</v>
      </c>
      <c r="N76" s="431"/>
      <c r="O76" s="273">
        <v>0</v>
      </c>
      <c r="P76" s="436">
        <v>0</v>
      </c>
      <c r="Q76" s="431"/>
      <c r="R76" s="436">
        <v>0</v>
      </c>
      <c r="S76" s="432"/>
      <c r="T76" s="431"/>
      <c r="U76" s="273">
        <v>0</v>
      </c>
      <c r="V76" s="273">
        <v>0</v>
      </c>
      <c r="W76" s="273">
        <v>0</v>
      </c>
      <c r="X76" s="273">
        <v>0</v>
      </c>
      <c r="Y76" s="273">
        <v>0</v>
      </c>
      <c r="Z76" s="273">
        <v>0</v>
      </c>
      <c r="AA76" s="273">
        <v>0</v>
      </c>
      <c r="AB76" s="273">
        <v>0</v>
      </c>
      <c r="AC76" s="273">
        <v>0</v>
      </c>
      <c r="AD76" s="273">
        <v>0</v>
      </c>
      <c r="AE76" s="273">
        <v>1109600</v>
      </c>
      <c r="AF76" s="273">
        <v>1109600</v>
      </c>
    </row>
    <row r="77" spans="1:32" ht="18.75" x14ac:dyDescent="0.25">
      <c r="A77" s="438"/>
      <c r="B77" s="441"/>
      <c r="C77" s="445"/>
      <c r="D77" s="446"/>
      <c r="E77" s="272" t="s">
        <v>183</v>
      </c>
      <c r="F77" s="433" t="s">
        <v>125</v>
      </c>
      <c r="G77" s="432"/>
      <c r="H77" s="434"/>
      <c r="I77" s="435" t="s">
        <v>390</v>
      </c>
      <c r="J77" s="431"/>
      <c r="L77" s="273">
        <v>0</v>
      </c>
      <c r="M77" s="436">
        <v>0</v>
      </c>
      <c r="N77" s="431"/>
      <c r="O77" s="273">
        <v>0</v>
      </c>
      <c r="P77" s="436">
        <v>0</v>
      </c>
      <c r="Q77" s="431"/>
      <c r="R77" s="436">
        <v>0</v>
      </c>
      <c r="S77" s="432"/>
      <c r="T77" s="431"/>
      <c r="U77" s="273">
        <v>0</v>
      </c>
      <c r="V77" s="273">
        <v>0</v>
      </c>
      <c r="W77" s="273">
        <v>0</v>
      </c>
      <c r="X77" s="273">
        <v>0</v>
      </c>
      <c r="Y77" s="273">
        <v>0</v>
      </c>
      <c r="Z77" s="273">
        <v>0</v>
      </c>
      <c r="AA77" s="273">
        <v>0</v>
      </c>
      <c r="AB77" s="273">
        <v>0</v>
      </c>
      <c r="AC77" s="273">
        <v>0</v>
      </c>
      <c r="AD77" s="273">
        <v>0</v>
      </c>
      <c r="AE77" s="273">
        <v>66000</v>
      </c>
      <c r="AF77" s="273">
        <v>66000</v>
      </c>
    </row>
    <row r="78" spans="1:32" ht="18.75" x14ac:dyDescent="0.25">
      <c r="A78" s="438"/>
      <c r="B78" s="441"/>
      <c r="C78" s="445"/>
      <c r="D78" s="446"/>
      <c r="E78" s="272" t="s">
        <v>183</v>
      </c>
      <c r="F78" s="433" t="s">
        <v>156</v>
      </c>
      <c r="G78" s="432"/>
      <c r="H78" s="434"/>
      <c r="I78" s="435" t="s">
        <v>391</v>
      </c>
      <c r="J78" s="431"/>
      <c r="L78" s="273">
        <v>0</v>
      </c>
      <c r="M78" s="436">
        <v>0</v>
      </c>
      <c r="N78" s="431"/>
      <c r="O78" s="273">
        <v>0</v>
      </c>
      <c r="P78" s="436">
        <v>0</v>
      </c>
      <c r="Q78" s="431"/>
      <c r="R78" s="436">
        <v>0</v>
      </c>
      <c r="S78" s="432"/>
      <c r="T78" s="431"/>
      <c r="U78" s="273">
        <v>0</v>
      </c>
      <c r="V78" s="273">
        <v>0</v>
      </c>
      <c r="W78" s="273">
        <v>0</v>
      </c>
      <c r="X78" s="273">
        <v>0</v>
      </c>
      <c r="Y78" s="273">
        <v>0</v>
      </c>
      <c r="Z78" s="273">
        <v>0</v>
      </c>
      <c r="AA78" s="273">
        <v>0</v>
      </c>
      <c r="AB78" s="273">
        <v>0</v>
      </c>
      <c r="AC78" s="273">
        <v>0</v>
      </c>
      <c r="AD78" s="273">
        <v>0</v>
      </c>
      <c r="AE78" s="273">
        <v>289</v>
      </c>
      <c r="AF78" s="273">
        <v>289</v>
      </c>
    </row>
    <row r="79" spans="1:32" ht="18.75" x14ac:dyDescent="0.25">
      <c r="A79" s="438"/>
      <c r="B79" s="441"/>
      <c r="C79" s="445"/>
      <c r="D79" s="446"/>
      <c r="E79" s="272" t="s">
        <v>183</v>
      </c>
      <c r="F79" s="433" t="s">
        <v>157</v>
      </c>
      <c r="G79" s="432"/>
      <c r="H79" s="434"/>
      <c r="I79" s="435" t="s">
        <v>392</v>
      </c>
      <c r="J79" s="431"/>
      <c r="L79" s="273">
        <v>0</v>
      </c>
      <c r="M79" s="436">
        <v>0</v>
      </c>
      <c r="N79" s="431"/>
      <c r="O79" s="273">
        <v>0</v>
      </c>
      <c r="P79" s="436">
        <v>0</v>
      </c>
      <c r="Q79" s="431"/>
      <c r="R79" s="436">
        <v>0</v>
      </c>
      <c r="S79" s="432"/>
      <c r="T79" s="431"/>
      <c r="U79" s="273">
        <v>0</v>
      </c>
      <c r="V79" s="273">
        <v>0</v>
      </c>
      <c r="W79" s="273">
        <v>0</v>
      </c>
      <c r="X79" s="273">
        <v>0</v>
      </c>
      <c r="Y79" s="273">
        <v>0</v>
      </c>
      <c r="Z79" s="273">
        <v>0</v>
      </c>
      <c r="AA79" s="273">
        <v>0</v>
      </c>
      <c r="AB79" s="273">
        <v>0</v>
      </c>
      <c r="AC79" s="273">
        <v>0</v>
      </c>
      <c r="AD79" s="273">
        <v>0</v>
      </c>
      <c r="AE79" s="273">
        <v>75000</v>
      </c>
      <c r="AF79" s="273">
        <v>75000</v>
      </c>
    </row>
    <row r="80" spans="1:32" ht="18.75" x14ac:dyDescent="0.25">
      <c r="A80" s="439"/>
      <c r="B80" s="442"/>
      <c r="C80" s="447"/>
      <c r="D80" s="448"/>
      <c r="E80" s="449" t="s">
        <v>55</v>
      </c>
      <c r="F80" s="432"/>
      <c r="G80" s="432"/>
      <c r="H80" s="432"/>
      <c r="I80" s="432"/>
      <c r="J80" s="431"/>
      <c r="L80" s="274">
        <v>0</v>
      </c>
      <c r="M80" s="430">
        <v>0</v>
      </c>
      <c r="N80" s="431"/>
      <c r="O80" s="274">
        <v>0</v>
      </c>
      <c r="P80" s="430">
        <v>0</v>
      </c>
      <c r="Q80" s="431"/>
      <c r="R80" s="430">
        <v>0</v>
      </c>
      <c r="S80" s="432"/>
      <c r="T80" s="431"/>
      <c r="U80" s="274">
        <v>0</v>
      </c>
      <c r="V80" s="274">
        <v>0</v>
      </c>
      <c r="W80" s="274">
        <v>0</v>
      </c>
      <c r="X80" s="274">
        <v>0</v>
      </c>
      <c r="Y80" s="274">
        <v>0</v>
      </c>
      <c r="Z80" s="274">
        <v>0</v>
      </c>
      <c r="AA80" s="274">
        <v>0</v>
      </c>
      <c r="AB80" s="274">
        <v>0</v>
      </c>
      <c r="AC80" s="274">
        <v>0</v>
      </c>
      <c r="AD80" s="274">
        <v>0</v>
      </c>
      <c r="AE80" s="274">
        <v>3243026</v>
      </c>
      <c r="AF80" s="274">
        <v>3243026</v>
      </c>
    </row>
    <row r="81" spans="1:32" ht="18.75" x14ac:dyDescent="0.25">
      <c r="A81" s="468" t="s">
        <v>237</v>
      </c>
      <c r="B81" s="432"/>
      <c r="C81" s="432"/>
      <c r="D81" s="432"/>
      <c r="E81" s="432"/>
      <c r="F81" s="432"/>
      <c r="G81" s="432"/>
      <c r="H81" s="432"/>
      <c r="I81" s="432"/>
      <c r="J81" s="431"/>
      <c r="L81" s="275">
        <v>3260348.75</v>
      </c>
      <c r="M81" s="469">
        <v>1089134</v>
      </c>
      <c r="N81" s="431"/>
      <c r="O81" s="275">
        <v>242023.78</v>
      </c>
      <c r="P81" s="469">
        <v>77000</v>
      </c>
      <c r="Q81" s="431"/>
      <c r="R81" s="469">
        <v>1452370.62</v>
      </c>
      <c r="S81" s="432"/>
      <c r="T81" s="431"/>
      <c r="U81" s="275">
        <v>1683858.84</v>
      </c>
      <c r="V81" s="275">
        <v>185100</v>
      </c>
      <c r="W81" s="275">
        <v>95000</v>
      </c>
      <c r="X81" s="275">
        <v>974189.66</v>
      </c>
      <c r="Y81" s="275">
        <v>2209100</v>
      </c>
      <c r="Z81" s="275">
        <v>239940</v>
      </c>
      <c r="AA81" s="275">
        <v>208258</v>
      </c>
      <c r="AB81" s="275">
        <v>40050</v>
      </c>
      <c r="AC81" s="275">
        <v>46200</v>
      </c>
      <c r="AD81" s="275">
        <v>415036.05</v>
      </c>
      <c r="AE81" s="275">
        <v>3243026</v>
      </c>
      <c r="AF81" s="275">
        <v>15460635.699999999</v>
      </c>
    </row>
    <row r="82" spans="1:32" ht="0" hidden="1" customHeight="1" x14ac:dyDescent="0.25"/>
  </sheetData>
  <mergeCells count="406">
    <mergeCell ref="A81:J81"/>
    <mergeCell ref="M81:N81"/>
    <mergeCell ref="P81:Q81"/>
    <mergeCell ref="R81:T81"/>
    <mergeCell ref="A70:A73"/>
    <mergeCell ref="B70:B73"/>
    <mergeCell ref="C70:D73"/>
    <mergeCell ref="F72:H72"/>
    <mergeCell ref="I72:J72"/>
    <mergeCell ref="E73:J73"/>
    <mergeCell ref="A74:A80"/>
    <mergeCell ref="B74:B80"/>
    <mergeCell ref="C74:D80"/>
    <mergeCell ref="F79:H79"/>
    <mergeCell ref="I79:J79"/>
    <mergeCell ref="E80:J80"/>
    <mergeCell ref="I74:J74"/>
    <mergeCell ref="F75:H75"/>
    <mergeCell ref="I75:J75"/>
    <mergeCell ref="F76:H76"/>
    <mergeCell ref="I76:J76"/>
    <mergeCell ref="F77:H77"/>
    <mergeCell ref="I77:J77"/>
    <mergeCell ref="R71:T71"/>
    <mergeCell ref="A64:A67"/>
    <mergeCell ref="B64:B67"/>
    <mergeCell ref="C64:D67"/>
    <mergeCell ref="F66:H66"/>
    <mergeCell ref="I66:J66"/>
    <mergeCell ref="E67:J67"/>
    <mergeCell ref="A68:A69"/>
    <mergeCell ref="B68:B69"/>
    <mergeCell ref="C68:D69"/>
    <mergeCell ref="F68:H68"/>
    <mergeCell ref="I68:J68"/>
    <mergeCell ref="E69:J69"/>
    <mergeCell ref="R11:T11"/>
    <mergeCell ref="C26:D30"/>
    <mergeCell ref="F28:H28"/>
    <mergeCell ref="I28:J28"/>
    <mergeCell ref="E30:J30"/>
    <mergeCell ref="A31:A35"/>
    <mergeCell ref="B31:B35"/>
    <mergeCell ref="C31:D35"/>
    <mergeCell ref="F33:H33"/>
    <mergeCell ref="I33:J33"/>
    <mergeCell ref="E35:J35"/>
    <mergeCell ref="F34:H34"/>
    <mergeCell ref="F32:H32"/>
    <mergeCell ref="I32:J32"/>
    <mergeCell ref="I34:J34"/>
    <mergeCell ref="E18:J18"/>
    <mergeCell ref="F13:H13"/>
    <mergeCell ref="I13:J13"/>
    <mergeCell ref="F17:H17"/>
    <mergeCell ref="I17:J17"/>
    <mergeCell ref="P15:Q15"/>
    <mergeCell ref="R15:T15"/>
    <mergeCell ref="M14:N14"/>
    <mergeCell ref="P16:Q16"/>
    <mergeCell ref="M17:N17"/>
    <mergeCell ref="P17:Q17"/>
    <mergeCell ref="P14:Q14"/>
    <mergeCell ref="P70:Q70"/>
    <mergeCell ref="R70:T70"/>
    <mergeCell ref="P71:Q71"/>
    <mergeCell ref="W6:W7"/>
    <mergeCell ref="X6:Y7"/>
    <mergeCell ref="Z6:Z7"/>
    <mergeCell ref="AA6:AB7"/>
    <mergeCell ref="AC6:AC7"/>
    <mergeCell ref="AD6:AD7"/>
    <mergeCell ref="O8:Q8"/>
    <mergeCell ref="R8:U8"/>
    <mergeCell ref="X8:Y8"/>
    <mergeCell ref="AA8:AB8"/>
    <mergeCell ref="O9:O10"/>
    <mergeCell ref="P9:Q10"/>
    <mergeCell ref="R9:T10"/>
    <mergeCell ref="U9:U10"/>
    <mergeCell ref="V9:V10"/>
    <mergeCell ref="W9:W10"/>
    <mergeCell ref="X9:X10"/>
    <mergeCell ref="Y9:Y10"/>
    <mergeCell ref="Z9:Z10"/>
    <mergeCell ref="AA9:AA10"/>
    <mergeCell ref="AB9:AB10"/>
    <mergeCell ref="P76:Q76"/>
    <mergeCell ref="R76:T76"/>
    <mergeCell ref="M77:N77"/>
    <mergeCell ref="P77:Q77"/>
    <mergeCell ref="R77:T77"/>
    <mergeCell ref="P74:Q74"/>
    <mergeCell ref="R74:T74"/>
    <mergeCell ref="M75:N75"/>
    <mergeCell ref="P73:Q73"/>
    <mergeCell ref="R73:T73"/>
    <mergeCell ref="A50:A54"/>
    <mergeCell ref="B50:B54"/>
    <mergeCell ref="C50:D54"/>
    <mergeCell ref="F52:H52"/>
    <mergeCell ref="I52:J52"/>
    <mergeCell ref="E54:J54"/>
    <mergeCell ref="A55:A63"/>
    <mergeCell ref="B55:B63"/>
    <mergeCell ref="C55:D63"/>
    <mergeCell ref="F46:H46"/>
    <mergeCell ref="I46:J46"/>
    <mergeCell ref="I39:J39"/>
    <mergeCell ref="I42:J42"/>
    <mergeCell ref="I45:J45"/>
    <mergeCell ref="F48:H48"/>
    <mergeCell ref="I48:J48"/>
    <mergeCell ref="F43:H43"/>
    <mergeCell ref="I43:J43"/>
    <mergeCell ref="F44:H44"/>
    <mergeCell ref="I44:J44"/>
    <mergeCell ref="A36:A49"/>
    <mergeCell ref="B36:B49"/>
    <mergeCell ref="C36:D49"/>
    <mergeCell ref="F47:H47"/>
    <mergeCell ref="I47:J47"/>
    <mergeCell ref="E49:J49"/>
    <mergeCell ref="M74:N74"/>
    <mergeCell ref="F74:H74"/>
    <mergeCell ref="M73:N73"/>
    <mergeCell ref="M71:N71"/>
    <mergeCell ref="M72:N72"/>
    <mergeCell ref="F59:H59"/>
    <mergeCell ref="I59:J59"/>
    <mergeCell ref="I56:J56"/>
    <mergeCell ref="F62:H62"/>
    <mergeCell ref="I62:J62"/>
    <mergeCell ref="M56:N56"/>
    <mergeCell ref="M52:N52"/>
    <mergeCell ref="M54:N54"/>
    <mergeCell ref="F53:H53"/>
    <mergeCell ref="I53:J53"/>
    <mergeCell ref="F55:H55"/>
    <mergeCell ref="I55:J55"/>
    <mergeCell ref="M49:N49"/>
    <mergeCell ref="P68:Q68"/>
    <mergeCell ref="R68:T68"/>
    <mergeCell ref="M68:N68"/>
    <mergeCell ref="P67:Q67"/>
    <mergeCell ref="F22:H22"/>
    <mergeCell ref="I22:J22"/>
    <mergeCell ref="F15:H15"/>
    <mergeCell ref="I15:J15"/>
    <mergeCell ref="F20:H20"/>
    <mergeCell ref="I20:J20"/>
    <mergeCell ref="F19:H19"/>
    <mergeCell ref="I19:J19"/>
    <mergeCell ref="F57:H57"/>
    <mergeCell ref="I57:J57"/>
    <mergeCell ref="F31:H31"/>
    <mergeCell ref="I31:J31"/>
    <mergeCell ref="F42:H42"/>
    <mergeCell ref="F40:H40"/>
    <mergeCell ref="I40:J40"/>
    <mergeCell ref="F41:H41"/>
    <mergeCell ref="I41:J41"/>
    <mergeCell ref="F39:H39"/>
    <mergeCell ref="F45:H45"/>
    <mergeCell ref="F27:H27"/>
    <mergeCell ref="M61:N61"/>
    <mergeCell ref="P61:Q61"/>
    <mergeCell ref="R61:T61"/>
    <mergeCell ref="M65:N65"/>
    <mergeCell ref="P65:Q65"/>
    <mergeCell ref="R65:T65"/>
    <mergeCell ref="F64:H64"/>
    <mergeCell ref="I64:J64"/>
    <mergeCell ref="M62:N62"/>
    <mergeCell ref="P62:Q62"/>
    <mergeCell ref="R62:T62"/>
    <mergeCell ref="F61:H61"/>
    <mergeCell ref="I61:J61"/>
    <mergeCell ref="R67:T67"/>
    <mergeCell ref="M63:N63"/>
    <mergeCell ref="P63:Q63"/>
    <mergeCell ref="R63:T63"/>
    <mergeCell ref="M64:N64"/>
    <mergeCell ref="P64:Q64"/>
    <mergeCell ref="F65:H65"/>
    <mergeCell ref="I65:J65"/>
    <mergeCell ref="R64:T64"/>
    <mergeCell ref="E63:J63"/>
    <mergeCell ref="M66:N66"/>
    <mergeCell ref="P66:Q66"/>
    <mergeCell ref="R66:T66"/>
    <mergeCell ref="M67:N67"/>
    <mergeCell ref="P56:Q56"/>
    <mergeCell ref="F58:H58"/>
    <mergeCell ref="I58:J58"/>
    <mergeCell ref="F60:H60"/>
    <mergeCell ref="I60:J60"/>
    <mergeCell ref="M60:N60"/>
    <mergeCell ref="P60:Q60"/>
    <mergeCell ref="R56:T56"/>
    <mergeCell ref="M57:N57"/>
    <mergeCell ref="P57:Q57"/>
    <mergeCell ref="R57:T57"/>
    <mergeCell ref="M58:N58"/>
    <mergeCell ref="P58:Q58"/>
    <mergeCell ref="R58:T58"/>
    <mergeCell ref="M59:N59"/>
    <mergeCell ref="P59:Q59"/>
    <mergeCell ref="R59:T59"/>
    <mergeCell ref="R60:T60"/>
    <mergeCell ref="F56:H56"/>
    <mergeCell ref="P54:Q54"/>
    <mergeCell ref="R54:T54"/>
    <mergeCell ref="M55:N55"/>
    <mergeCell ref="P55:Q55"/>
    <mergeCell ref="R55:T55"/>
    <mergeCell ref="M53:N53"/>
    <mergeCell ref="P53:Q53"/>
    <mergeCell ref="R53:T53"/>
    <mergeCell ref="R52:T52"/>
    <mergeCell ref="P52:Q52"/>
    <mergeCell ref="R45:T45"/>
    <mergeCell ref="M46:N46"/>
    <mergeCell ref="P46:Q46"/>
    <mergeCell ref="R46:T46"/>
    <mergeCell ref="M47:N47"/>
    <mergeCell ref="P47:Q47"/>
    <mergeCell ref="R47:T47"/>
    <mergeCell ref="M48:N48"/>
    <mergeCell ref="P48:Q48"/>
    <mergeCell ref="R48:T48"/>
    <mergeCell ref="M45:N45"/>
    <mergeCell ref="P45:Q45"/>
    <mergeCell ref="P49:Q49"/>
    <mergeCell ref="R49:T49"/>
    <mergeCell ref="F50:H50"/>
    <mergeCell ref="I50:J50"/>
    <mergeCell ref="M50:N50"/>
    <mergeCell ref="P50:Q50"/>
    <mergeCell ref="R50:T50"/>
    <mergeCell ref="M51:N51"/>
    <mergeCell ref="P51:Q51"/>
    <mergeCell ref="R51:T51"/>
    <mergeCell ref="F51:H51"/>
    <mergeCell ref="I51:J51"/>
    <mergeCell ref="M39:N39"/>
    <mergeCell ref="P39:Q39"/>
    <mergeCell ref="R39:T39"/>
    <mergeCell ref="M40:N40"/>
    <mergeCell ref="P40:Q40"/>
    <mergeCell ref="R40:T40"/>
    <mergeCell ref="M41:N41"/>
    <mergeCell ref="P41:Q41"/>
    <mergeCell ref="R41:T41"/>
    <mergeCell ref="M42:N42"/>
    <mergeCell ref="P42:Q42"/>
    <mergeCell ref="R42:T42"/>
    <mergeCell ref="M43:N43"/>
    <mergeCell ref="P43:Q43"/>
    <mergeCell ref="R43:T43"/>
    <mergeCell ref="M44:N44"/>
    <mergeCell ref="P44:Q44"/>
    <mergeCell ref="R44:T44"/>
    <mergeCell ref="M36:N36"/>
    <mergeCell ref="P36:Q36"/>
    <mergeCell ref="R36:T36"/>
    <mergeCell ref="M37:N37"/>
    <mergeCell ref="P37:Q37"/>
    <mergeCell ref="R37:T37"/>
    <mergeCell ref="F36:H36"/>
    <mergeCell ref="I36:J36"/>
    <mergeCell ref="M38:N38"/>
    <mergeCell ref="P38:Q38"/>
    <mergeCell ref="R38:T38"/>
    <mergeCell ref="I37:J37"/>
    <mergeCell ref="I38:J38"/>
    <mergeCell ref="F37:H37"/>
    <mergeCell ref="F38:H38"/>
    <mergeCell ref="R32:T32"/>
    <mergeCell ref="M33:N33"/>
    <mergeCell ref="P33:Q33"/>
    <mergeCell ref="R33:T33"/>
    <mergeCell ref="M34:N34"/>
    <mergeCell ref="P34:Q34"/>
    <mergeCell ref="R34:T34"/>
    <mergeCell ref="M35:N35"/>
    <mergeCell ref="P35:Q35"/>
    <mergeCell ref="R35:T35"/>
    <mergeCell ref="M32:N32"/>
    <mergeCell ref="P32:Q32"/>
    <mergeCell ref="P30:Q30"/>
    <mergeCell ref="R30:T30"/>
    <mergeCell ref="M31:N31"/>
    <mergeCell ref="P31:Q31"/>
    <mergeCell ref="R31:T31"/>
    <mergeCell ref="R25:T25"/>
    <mergeCell ref="M26:N26"/>
    <mergeCell ref="P26:Q26"/>
    <mergeCell ref="R26:T26"/>
    <mergeCell ref="M27:N27"/>
    <mergeCell ref="P27:Q27"/>
    <mergeCell ref="R27:T27"/>
    <mergeCell ref="M28:N28"/>
    <mergeCell ref="P28:Q28"/>
    <mergeCell ref="R28:T28"/>
    <mergeCell ref="M25:N25"/>
    <mergeCell ref="P25:Q25"/>
    <mergeCell ref="M29:N29"/>
    <mergeCell ref="P29:Q29"/>
    <mergeCell ref="R29:T29"/>
    <mergeCell ref="P23:Q23"/>
    <mergeCell ref="R23:T23"/>
    <mergeCell ref="M24:N24"/>
    <mergeCell ref="P24:Q24"/>
    <mergeCell ref="M22:N22"/>
    <mergeCell ref="P22:Q22"/>
    <mergeCell ref="R18:T18"/>
    <mergeCell ref="R16:T16"/>
    <mergeCell ref="R17:T17"/>
    <mergeCell ref="M18:N18"/>
    <mergeCell ref="P18:Q18"/>
    <mergeCell ref="M19:N19"/>
    <mergeCell ref="P19:Q19"/>
    <mergeCell ref="R19:T19"/>
    <mergeCell ref="M20:N20"/>
    <mergeCell ref="P20:Q20"/>
    <mergeCell ref="R20:T20"/>
    <mergeCell ref="M21:N21"/>
    <mergeCell ref="P21:Q21"/>
    <mergeCell ref="R21:T21"/>
    <mergeCell ref="R22:T22"/>
    <mergeCell ref="R24:T24"/>
    <mergeCell ref="M23:N23"/>
    <mergeCell ref="M16:N16"/>
    <mergeCell ref="M11:N11"/>
    <mergeCell ref="P11:Q11"/>
    <mergeCell ref="M13:N13"/>
    <mergeCell ref="P13:Q13"/>
    <mergeCell ref="R13:T13"/>
    <mergeCell ref="A1:AF1"/>
    <mergeCell ref="A2:AF2"/>
    <mergeCell ref="A3:AF3"/>
    <mergeCell ref="F14:H14"/>
    <mergeCell ref="I14:J14"/>
    <mergeCell ref="R14:T14"/>
    <mergeCell ref="L6:N7"/>
    <mergeCell ref="O6:Q7"/>
    <mergeCell ref="R6:U7"/>
    <mergeCell ref="V6:V7"/>
    <mergeCell ref="AE6:AE7"/>
    <mergeCell ref="AF6:AF11"/>
    <mergeCell ref="L8:N8"/>
    <mergeCell ref="L9:L10"/>
    <mergeCell ref="M9:N10"/>
    <mergeCell ref="AC9:AC10"/>
    <mergeCell ref="AD9:AD10"/>
    <mergeCell ref="AE9:AE10"/>
    <mergeCell ref="A10:C11"/>
    <mergeCell ref="M15:N15"/>
    <mergeCell ref="F21:H21"/>
    <mergeCell ref="I21:J21"/>
    <mergeCell ref="F26:H26"/>
    <mergeCell ref="I26:J26"/>
    <mergeCell ref="F24:H24"/>
    <mergeCell ref="I24:J24"/>
    <mergeCell ref="A19:A25"/>
    <mergeCell ref="B19:B25"/>
    <mergeCell ref="C19:D25"/>
    <mergeCell ref="F23:H23"/>
    <mergeCell ref="I23:J23"/>
    <mergeCell ref="E25:J25"/>
    <mergeCell ref="A26:A30"/>
    <mergeCell ref="B26:B30"/>
    <mergeCell ref="M30:N30"/>
    <mergeCell ref="I27:J27"/>
    <mergeCell ref="F29:H29"/>
    <mergeCell ref="I29:J29"/>
    <mergeCell ref="A13:A18"/>
    <mergeCell ref="B13:B18"/>
    <mergeCell ref="C13:D18"/>
    <mergeCell ref="F16:H16"/>
    <mergeCell ref="I16:J16"/>
    <mergeCell ref="M80:N80"/>
    <mergeCell ref="P80:Q80"/>
    <mergeCell ref="R80:T80"/>
    <mergeCell ref="F71:H71"/>
    <mergeCell ref="I71:J71"/>
    <mergeCell ref="F78:H78"/>
    <mergeCell ref="I78:J78"/>
    <mergeCell ref="M69:N69"/>
    <mergeCell ref="P69:Q69"/>
    <mergeCell ref="R69:T69"/>
    <mergeCell ref="P75:Q75"/>
    <mergeCell ref="R75:T75"/>
    <mergeCell ref="P72:Q72"/>
    <mergeCell ref="R72:T72"/>
    <mergeCell ref="F70:H70"/>
    <mergeCell ref="I70:J70"/>
    <mergeCell ref="M70:N70"/>
    <mergeCell ref="M78:N78"/>
    <mergeCell ref="P78:Q78"/>
    <mergeCell ref="R78:T78"/>
    <mergeCell ref="M79:N79"/>
    <mergeCell ref="P79:Q79"/>
    <mergeCell ref="R79:T79"/>
    <mergeCell ref="M76:N76"/>
  </mergeCells>
  <pageMargins left="3.937007874015748E-2" right="3.937007874015748E-2" top="0.33" bottom="0.15748031496062992" header="0.54" footer="0.31496062992125984"/>
  <pageSetup paperSize="9" scale="34" fitToHeight="0" orientation="landscape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8"/>
  <sheetViews>
    <sheetView topLeftCell="G1" workbookViewId="0">
      <selection activeCell="M21" sqref="M21"/>
    </sheetView>
  </sheetViews>
  <sheetFormatPr defaultRowHeight="14.25" x14ac:dyDescent="0.2"/>
  <cols>
    <col min="1" max="1" width="1.5703125" style="211" customWidth="1"/>
    <col min="2" max="2" width="18.5703125" style="211" customWidth="1"/>
    <col min="3" max="3" width="3" style="211" customWidth="1"/>
    <col min="4" max="4" width="7.85546875" style="211" customWidth="1"/>
    <col min="5" max="5" width="10.140625" style="211" customWidth="1"/>
    <col min="6" max="6" width="12.85546875" style="211" customWidth="1"/>
    <col min="7" max="7" width="1.140625" style="211" customWidth="1"/>
    <col min="8" max="8" width="14" style="211" customWidth="1"/>
    <col min="9" max="9" width="0.28515625" style="211" customWidth="1"/>
    <col min="10" max="10" width="12.7109375" style="211" customWidth="1"/>
    <col min="11" max="11" width="3.5703125" style="211" customWidth="1"/>
    <col min="12" max="13" width="16.28515625" style="211" customWidth="1"/>
    <col min="14" max="14" width="4.85546875" style="211" customWidth="1"/>
    <col min="15" max="15" width="11.42578125" style="211" customWidth="1"/>
    <col min="16" max="16" width="13.7109375" style="211" customWidth="1"/>
    <col min="17" max="17" width="2.5703125" style="211" customWidth="1"/>
    <col min="18" max="18" width="13.140625" style="211" customWidth="1"/>
    <col min="19" max="19" width="0.140625" style="211" customWidth="1"/>
    <col min="20" max="20" width="3" style="211" customWidth="1"/>
    <col min="21" max="24" width="16.28515625" style="211" customWidth="1"/>
    <col min="25" max="25" width="0" style="211" hidden="1" customWidth="1"/>
    <col min="26" max="16384" width="9.140625" style="211"/>
  </cols>
  <sheetData>
    <row r="1" spans="1:24" ht="16.899999999999999" customHeight="1" x14ac:dyDescent="0.2">
      <c r="A1" s="485" t="s">
        <v>465</v>
      </c>
      <c r="B1" s="486"/>
      <c r="C1" s="486"/>
      <c r="D1" s="486"/>
      <c r="E1" s="486"/>
      <c r="F1" s="486"/>
      <c r="G1" s="486"/>
      <c r="H1" s="486"/>
      <c r="I1" s="486"/>
      <c r="J1" s="486"/>
      <c r="K1" s="486"/>
      <c r="L1" s="486"/>
      <c r="M1" s="486"/>
      <c r="N1" s="486"/>
      <c r="O1" s="486"/>
      <c r="P1" s="486"/>
      <c r="Q1" s="486"/>
      <c r="R1" s="486"/>
      <c r="S1" s="486"/>
    </row>
    <row r="2" spans="1:24" ht="16.899999999999999" customHeight="1" x14ac:dyDescent="0.2">
      <c r="A2" s="487" t="s">
        <v>466</v>
      </c>
      <c r="B2" s="486"/>
      <c r="C2" s="486"/>
      <c r="D2" s="486"/>
      <c r="E2" s="486"/>
      <c r="F2" s="486"/>
      <c r="G2" s="486"/>
      <c r="H2" s="486"/>
      <c r="I2" s="486"/>
      <c r="J2" s="486"/>
      <c r="K2" s="486"/>
      <c r="L2" s="486"/>
      <c r="M2" s="486"/>
      <c r="N2" s="486"/>
      <c r="O2" s="486"/>
      <c r="P2" s="486"/>
      <c r="Q2" s="486"/>
      <c r="R2" s="486"/>
      <c r="S2" s="486"/>
    </row>
    <row r="3" spans="1:24" ht="18" customHeight="1" x14ac:dyDescent="0.2">
      <c r="A3" s="487" t="s">
        <v>625</v>
      </c>
      <c r="B3" s="486"/>
      <c r="C3" s="486"/>
      <c r="D3" s="486"/>
      <c r="E3" s="486"/>
      <c r="F3" s="486"/>
      <c r="G3" s="486"/>
      <c r="H3" s="486"/>
      <c r="I3" s="486"/>
      <c r="J3" s="486"/>
      <c r="K3" s="486"/>
      <c r="L3" s="486"/>
      <c r="M3" s="486"/>
      <c r="N3" s="486"/>
      <c r="O3" s="486"/>
      <c r="P3" s="486"/>
      <c r="Q3" s="486"/>
      <c r="R3" s="486"/>
      <c r="S3" s="486"/>
    </row>
    <row r="4" spans="1:24" ht="18" customHeight="1" x14ac:dyDescent="0.2">
      <c r="A4" s="487" t="s">
        <v>467</v>
      </c>
      <c r="B4" s="486"/>
      <c r="C4" s="486"/>
      <c r="D4" s="486"/>
      <c r="E4" s="486"/>
      <c r="F4" s="486"/>
      <c r="G4" s="486"/>
      <c r="H4" s="486"/>
      <c r="I4" s="486"/>
      <c r="J4" s="486"/>
      <c r="K4" s="486"/>
      <c r="L4" s="486"/>
      <c r="M4" s="486"/>
      <c r="N4" s="486"/>
      <c r="O4" s="486"/>
      <c r="P4" s="486"/>
      <c r="Q4" s="486"/>
      <c r="R4" s="486"/>
      <c r="S4" s="486"/>
    </row>
    <row r="5" spans="1:24" ht="8.25" customHeight="1" x14ac:dyDescent="0.2"/>
    <row r="6" spans="1:24" x14ac:dyDescent="0.2">
      <c r="B6" s="215"/>
      <c r="C6" s="216"/>
      <c r="D6" s="216"/>
      <c r="E6" s="216"/>
      <c r="F6" s="216"/>
      <c r="G6" s="216"/>
      <c r="H6" s="488" t="s">
        <v>468</v>
      </c>
      <c r="I6" s="217"/>
      <c r="J6" s="490" t="s">
        <v>216</v>
      </c>
      <c r="K6" s="493"/>
      <c r="L6" s="481"/>
      <c r="M6" s="490" t="s">
        <v>217</v>
      </c>
      <c r="N6" s="493"/>
      <c r="O6" s="481"/>
      <c r="P6" s="490" t="s">
        <v>239</v>
      </c>
      <c r="Q6" s="481"/>
      <c r="R6" s="490" t="s">
        <v>219</v>
      </c>
      <c r="S6" s="493"/>
      <c r="T6" s="493"/>
      <c r="U6" s="481"/>
      <c r="V6" s="490" t="s">
        <v>220</v>
      </c>
      <c r="W6" s="490" t="s">
        <v>222</v>
      </c>
      <c r="X6" s="490" t="s">
        <v>29</v>
      </c>
    </row>
    <row r="7" spans="1:24" x14ac:dyDescent="0.2">
      <c r="B7" s="489" t="s">
        <v>469</v>
      </c>
      <c r="C7" s="396"/>
      <c r="D7" s="212"/>
      <c r="E7" s="212"/>
      <c r="F7" s="212"/>
      <c r="G7" s="212"/>
      <c r="H7" s="396"/>
      <c r="I7" s="218"/>
      <c r="J7" s="479"/>
      <c r="K7" s="483"/>
      <c r="L7" s="484"/>
      <c r="M7" s="479"/>
      <c r="N7" s="483"/>
      <c r="O7" s="484"/>
      <c r="P7" s="479"/>
      <c r="Q7" s="484"/>
      <c r="R7" s="479"/>
      <c r="S7" s="483"/>
      <c r="T7" s="483"/>
      <c r="U7" s="484"/>
      <c r="V7" s="492"/>
      <c r="W7" s="492"/>
      <c r="X7" s="491"/>
    </row>
    <row r="8" spans="1:24" x14ac:dyDescent="0.2">
      <c r="B8" s="478"/>
      <c r="C8" s="396"/>
      <c r="D8" s="212"/>
      <c r="E8" s="212"/>
      <c r="F8" s="212"/>
      <c r="G8" s="212"/>
      <c r="H8" s="396"/>
      <c r="I8" s="218"/>
      <c r="J8" s="490" t="s">
        <v>225</v>
      </c>
      <c r="K8" s="481"/>
      <c r="L8" s="490" t="s">
        <v>226</v>
      </c>
      <c r="M8" s="490" t="s">
        <v>227</v>
      </c>
      <c r="N8" s="490" t="s">
        <v>228</v>
      </c>
      <c r="O8" s="481"/>
      <c r="P8" s="490" t="s">
        <v>320</v>
      </c>
      <c r="Q8" s="481"/>
      <c r="R8" s="490" t="s">
        <v>231</v>
      </c>
      <c r="S8" s="493"/>
      <c r="T8" s="481"/>
      <c r="U8" s="490" t="s">
        <v>232</v>
      </c>
      <c r="V8" s="490" t="s">
        <v>245</v>
      </c>
      <c r="W8" s="490" t="s">
        <v>235</v>
      </c>
      <c r="X8" s="491"/>
    </row>
    <row r="9" spans="1:24" x14ac:dyDescent="0.2">
      <c r="B9" s="478"/>
      <c r="C9" s="396"/>
      <c r="D9" s="212"/>
      <c r="E9" s="212"/>
      <c r="F9" s="212"/>
      <c r="G9" s="212"/>
      <c r="H9" s="212"/>
      <c r="I9" s="218"/>
      <c r="J9" s="478"/>
      <c r="K9" s="482"/>
      <c r="L9" s="491"/>
      <c r="M9" s="491"/>
      <c r="N9" s="478"/>
      <c r="O9" s="482"/>
      <c r="P9" s="478"/>
      <c r="Q9" s="482"/>
      <c r="R9" s="478"/>
      <c r="S9" s="381"/>
      <c r="T9" s="482"/>
      <c r="U9" s="491"/>
      <c r="V9" s="491"/>
      <c r="W9" s="491"/>
      <c r="X9" s="491"/>
    </row>
    <row r="10" spans="1:24" x14ac:dyDescent="0.2">
      <c r="B10" s="219"/>
      <c r="C10" s="220"/>
      <c r="D10" s="220"/>
      <c r="E10" s="220"/>
      <c r="F10" s="220"/>
      <c r="G10" s="220"/>
      <c r="H10" s="220"/>
      <c r="I10" s="221"/>
      <c r="J10" s="479"/>
      <c r="K10" s="484"/>
      <c r="L10" s="492"/>
      <c r="M10" s="492"/>
      <c r="N10" s="479"/>
      <c r="O10" s="484"/>
      <c r="P10" s="479"/>
      <c r="Q10" s="484"/>
      <c r="R10" s="479"/>
      <c r="S10" s="483"/>
      <c r="T10" s="484"/>
      <c r="U10" s="492"/>
      <c r="V10" s="492"/>
      <c r="W10" s="492"/>
      <c r="X10" s="492"/>
    </row>
    <row r="11" spans="1:24" x14ac:dyDescent="0.2">
      <c r="B11" s="477" t="s">
        <v>2</v>
      </c>
      <c r="C11" s="480" t="s">
        <v>386</v>
      </c>
      <c r="D11" s="481"/>
      <c r="E11" s="474" t="s">
        <v>156</v>
      </c>
      <c r="F11" s="472"/>
      <c r="G11" s="475" t="s">
        <v>391</v>
      </c>
      <c r="H11" s="471"/>
      <c r="I11" s="472"/>
      <c r="J11" s="476" t="s">
        <v>183</v>
      </c>
      <c r="K11" s="472"/>
      <c r="L11" s="213" t="s">
        <v>183</v>
      </c>
      <c r="M11" s="213" t="s">
        <v>183</v>
      </c>
      <c r="N11" s="476" t="s">
        <v>183</v>
      </c>
      <c r="O11" s="472"/>
      <c r="P11" s="476" t="s">
        <v>183</v>
      </c>
      <c r="Q11" s="472"/>
      <c r="R11" s="476" t="s">
        <v>183</v>
      </c>
      <c r="S11" s="471"/>
      <c r="T11" s="472"/>
      <c r="U11" s="213" t="s">
        <v>183</v>
      </c>
      <c r="V11" s="213" t="s">
        <v>183</v>
      </c>
      <c r="W11" s="213" t="s">
        <v>122</v>
      </c>
      <c r="X11" s="214" t="s">
        <v>122</v>
      </c>
    </row>
    <row r="12" spans="1:24" x14ac:dyDescent="0.2">
      <c r="B12" s="479"/>
      <c r="C12" s="483"/>
      <c r="D12" s="484"/>
      <c r="E12" s="470" t="s">
        <v>596</v>
      </c>
      <c r="F12" s="471"/>
      <c r="G12" s="471"/>
      <c r="H12" s="471"/>
      <c r="I12" s="472"/>
      <c r="J12" s="473" t="s">
        <v>183</v>
      </c>
      <c r="K12" s="472"/>
      <c r="L12" s="214" t="s">
        <v>183</v>
      </c>
      <c r="M12" s="214" t="s">
        <v>183</v>
      </c>
      <c r="N12" s="473" t="s">
        <v>183</v>
      </c>
      <c r="O12" s="472"/>
      <c r="P12" s="473" t="s">
        <v>183</v>
      </c>
      <c r="Q12" s="472"/>
      <c r="R12" s="473" t="s">
        <v>183</v>
      </c>
      <c r="S12" s="471"/>
      <c r="T12" s="472"/>
      <c r="U12" s="214" t="s">
        <v>183</v>
      </c>
      <c r="V12" s="214" t="s">
        <v>183</v>
      </c>
      <c r="W12" s="214" t="s">
        <v>122</v>
      </c>
      <c r="X12" s="214" t="s">
        <v>122</v>
      </c>
    </row>
    <row r="13" spans="1:24" x14ac:dyDescent="0.2">
      <c r="B13" s="477" t="s">
        <v>49</v>
      </c>
      <c r="C13" s="480" t="s">
        <v>400</v>
      </c>
      <c r="D13" s="481"/>
      <c r="E13" s="474" t="s">
        <v>131</v>
      </c>
      <c r="F13" s="472"/>
      <c r="G13" s="475" t="s">
        <v>401</v>
      </c>
      <c r="H13" s="471"/>
      <c r="I13" s="472"/>
      <c r="J13" s="476" t="s">
        <v>183</v>
      </c>
      <c r="K13" s="472"/>
      <c r="L13" s="213" t="s">
        <v>626</v>
      </c>
      <c r="M13" s="213" t="s">
        <v>183</v>
      </c>
      <c r="N13" s="476" t="s">
        <v>183</v>
      </c>
      <c r="O13" s="472"/>
      <c r="P13" s="476" t="s">
        <v>183</v>
      </c>
      <c r="Q13" s="472"/>
      <c r="R13" s="476" t="s">
        <v>183</v>
      </c>
      <c r="S13" s="471"/>
      <c r="T13" s="472"/>
      <c r="U13" s="213" t="s">
        <v>183</v>
      </c>
      <c r="V13" s="213" t="s">
        <v>183</v>
      </c>
      <c r="W13" s="213" t="s">
        <v>183</v>
      </c>
      <c r="X13" s="214" t="s">
        <v>626</v>
      </c>
    </row>
    <row r="14" spans="1:24" x14ac:dyDescent="0.2">
      <c r="B14" s="479"/>
      <c r="C14" s="483"/>
      <c r="D14" s="484"/>
      <c r="E14" s="470" t="s">
        <v>627</v>
      </c>
      <c r="F14" s="471"/>
      <c r="G14" s="471"/>
      <c r="H14" s="471"/>
      <c r="I14" s="472"/>
      <c r="J14" s="473" t="s">
        <v>183</v>
      </c>
      <c r="K14" s="472"/>
      <c r="L14" s="214" t="s">
        <v>626</v>
      </c>
      <c r="M14" s="214" t="s">
        <v>183</v>
      </c>
      <c r="N14" s="473" t="s">
        <v>183</v>
      </c>
      <c r="O14" s="472"/>
      <c r="P14" s="473" t="s">
        <v>183</v>
      </c>
      <c r="Q14" s="472"/>
      <c r="R14" s="473" t="s">
        <v>183</v>
      </c>
      <c r="S14" s="471"/>
      <c r="T14" s="472"/>
      <c r="U14" s="214" t="s">
        <v>183</v>
      </c>
      <c r="V14" s="214" t="s">
        <v>183</v>
      </c>
      <c r="W14" s="214" t="s">
        <v>183</v>
      </c>
      <c r="X14" s="214" t="s">
        <v>626</v>
      </c>
    </row>
    <row r="15" spans="1:24" x14ac:dyDescent="0.2">
      <c r="B15" s="477" t="s">
        <v>3</v>
      </c>
      <c r="C15" s="480" t="s">
        <v>406</v>
      </c>
      <c r="D15" s="481"/>
      <c r="E15" s="474" t="s">
        <v>136</v>
      </c>
      <c r="F15" s="472"/>
      <c r="G15" s="475" t="s">
        <v>407</v>
      </c>
      <c r="H15" s="471"/>
      <c r="I15" s="472"/>
      <c r="J15" s="476" t="s">
        <v>183</v>
      </c>
      <c r="K15" s="472"/>
      <c r="L15" s="213" t="s">
        <v>183</v>
      </c>
      <c r="M15" s="213" t="s">
        <v>122</v>
      </c>
      <c r="N15" s="476" t="s">
        <v>183</v>
      </c>
      <c r="O15" s="472"/>
      <c r="P15" s="476" t="s">
        <v>183</v>
      </c>
      <c r="Q15" s="472"/>
      <c r="R15" s="476" t="s">
        <v>183</v>
      </c>
      <c r="S15" s="471"/>
      <c r="T15" s="472"/>
      <c r="U15" s="213" t="s">
        <v>183</v>
      </c>
      <c r="V15" s="213" t="s">
        <v>183</v>
      </c>
      <c r="W15" s="213" t="s">
        <v>183</v>
      </c>
      <c r="X15" s="214" t="s">
        <v>122</v>
      </c>
    </row>
    <row r="16" spans="1:24" x14ac:dyDescent="0.2">
      <c r="B16" s="479"/>
      <c r="C16" s="483"/>
      <c r="D16" s="484"/>
      <c r="E16" s="470" t="s">
        <v>470</v>
      </c>
      <c r="F16" s="471"/>
      <c r="G16" s="471"/>
      <c r="H16" s="471"/>
      <c r="I16" s="472"/>
      <c r="J16" s="473" t="s">
        <v>183</v>
      </c>
      <c r="K16" s="472"/>
      <c r="L16" s="214" t="s">
        <v>183</v>
      </c>
      <c r="M16" s="214" t="s">
        <v>122</v>
      </c>
      <c r="N16" s="473" t="s">
        <v>183</v>
      </c>
      <c r="O16" s="472"/>
      <c r="P16" s="473" t="s">
        <v>183</v>
      </c>
      <c r="Q16" s="472"/>
      <c r="R16" s="473" t="s">
        <v>183</v>
      </c>
      <c r="S16" s="471"/>
      <c r="T16" s="472"/>
      <c r="U16" s="214" t="s">
        <v>183</v>
      </c>
      <c r="V16" s="214" t="s">
        <v>183</v>
      </c>
      <c r="W16" s="214" t="s">
        <v>183</v>
      </c>
      <c r="X16" s="214" t="s">
        <v>122</v>
      </c>
    </row>
    <row r="17" spans="2:24" x14ac:dyDescent="0.2">
      <c r="B17" s="477" t="s">
        <v>4</v>
      </c>
      <c r="C17" s="480" t="s">
        <v>411</v>
      </c>
      <c r="D17" s="481"/>
      <c r="E17" s="474" t="s">
        <v>140</v>
      </c>
      <c r="F17" s="472"/>
      <c r="G17" s="475" t="s">
        <v>414</v>
      </c>
      <c r="H17" s="471"/>
      <c r="I17" s="472"/>
      <c r="J17" s="476" t="s">
        <v>628</v>
      </c>
      <c r="K17" s="472"/>
      <c r="L17" s="213" t="s">
        <v>183</v>
      </c>
      <c r="M17" s="213" t="s">
        <v>122</v>
      </c>
      <c r="N17" s="476" t="s">
        <v>183</v>
      </c>
      <c r="O17" s="472"/>
      <c r="P17" s="476" t="s">
        <v>183</v>
      </c>
      <c r="Q17" s="472"/>
      <c r="R17" s="476" t="s">
        <v>183</v>
      </c>
      <c r="S17" s="471"/>
      <c r="T17" s="472"/>
      <c r="U17" s="213" t="s">
        <v>183</v>
      </c>
      <c r="V17" s="213" t="s">
        <v>122</v>
      </c>
      <c r="W17" s="213" t="s">
        <v>183</v>
      </c>
      <c r="X17" s="214" t="s">
        <v>628</v>
      </c>
    </row>
    <row r="18" spans="2:24" x14ac:dyDescent="0.2">
      <c r="B18" s="478"/>
      <c r="C18" s="381"/>
      <c r="D18" s="482"/>
      <c r="E18" s="474" t="s">
        <v>139</v>
      </c>
      <c r="F18" s="472"/>
      <c r="G18" s="475" t="s">
        <v>412</v>
      </c>
      <c r="H18" s="471"/>
      <c r="I18" s="472"/>
      <c r="J18" s="476" t="s">
        <v>183</v>
      </c>
      <c r="K18" s="472"/>
      <c r="L18" s="213" t="s">
        <v>629</v>
      </c>
      <c r="M18" s="213" t="s">
        <v>122</v>
      </c>
      <c r="N18" s="476" t="s">
        <v>122</v>
      </c>
      <c r="O18" s="472"/>
      <c r="P18" s="476" t="s">
        <v>183</v>
      </c>
      <c r="Q18" s="472"/>
      <c r="R18" s="476" t="s">
        <v>183</v>
      </c>
      <c r="S18" s="471"/>
      <c r="T18" s="472"/>
      <c r="U18" s="213" t="s">
        <v>183</v>
      </c>
      <c r="V18" s="213" t="s">
        <v>183</v>
      </c>
      <c r="W18" s="213" t="s">
        <v>183</v>
      </c>
      <c r="X18" s="214" t="s">
        <v>629</v>
      </c>
    </row>
    <row r="19" spans="2:24" x14ac:dyDescent="0.2">
      <c r="B19" s="479"/>
      <c r="C19" s="483"/>
      <c r="D19" s="484"/>
      <c r="E19" s="470" t="s">
        <v>471</v>
      </c>
      <c r="F19" s="471"/>
      <c r="G19" s="471"/>
      <c r="H19" s="471"/>
      <c r="I19" s="472"/>
      <c r="J19" s="473" t="s">
        <v>628</v>
      </c>
      <c r="K19" s="472"/>
      <c r="L19" s="214" t="s">
        <v>629</v>
      </c>
      <c r="M19" s="214" t="s">
        <v>122</v>
      </c>
      <c r="N19" s="473" t="s">
        <v>122</v>
      </c>
      <c r="O19" s="472"/>
      <c r="P19" s="473" t="s">
        <v>183</v>
      </c>
      <c r="Q19" s="472"/>
      <c r="R19" s="473" t="s">
        <v>183</v>
      </c>
      <c r="S19" s="471"/>
      <c r="T19" s="472"/>
      <c r="U19" s="214" t="s">
        <v>183</v>
      </c>
      <c r="V19" s="214" t="s">
        <v>122</v>
      </c>
      <c r="W19" s="214" t="s">
        <v>183</v>
      </c>
      <c r="X19" s="214" t="s">
        <v>630</v>
      </c>
    </row>
    <row r="20" spans="2:24" x14ac:dyDescent="0.2">
      <c r="B20" s="477" t="s">
        <v>5</v>
      </c>
      <c r="C20" s="480" t="s">
        <v>416</v>
      </c>
      <c r="D20" s="481"/>
      <c r="E20" s="474" t="s">
        <v>162</v>
      </c>
      <c r="F20" s="472"/>
      <c r="G20" s="475" t="s">
        <v>420</v>
      </c>
      <c r="H20" s="471"/>
      <c r="I20" s="472"/>
      <c r="J20" s="476" t="s">
        <v>183</v>
      </c>
      <c r="K20" s="472"/>
      <c r="L20" s="213" t="s">
        <v>183</v>
      </c>
      <c r="M20" s="213" t="s">
        <v>183</v>
      </c>
      <c r="N20" s="476" t="s">
        <v>183</v>
      </c>
      <c r="O20" s="472"/>
      <c r="P20" s="476" t="s">
        <v>183</v>
      </c>
      <c r="Q20" s="472"/>
      <c r="R20" s="476" t="s">
        <v>122</v>
      </c>
      <c r="S20" s="471"/>
      <c r="T20" s="472"/>
      <c r="U20" s="213" t="s">
        <v>183</v>
      </c>
      <c r="V20" s="213" t="s">
        <v>183</v>
      </c>
      <c r="W20" s="213" t="s">
        <v>183</v>
      </c>
      <c r="X20" s="214" t="s">
        <v>122</v>
      </c>
    </row>
    <row r="21" spans="2:24" x14ac:dyDescent="0.2">
      <c r="B21" s="478"/>
      <c r="C21" s="381"/>
      <c r="D21" s="482"/>
      <c r="E21" s="474" t="s">
        <v>167</v>
      </c>
      <c r="F21" s="472"/>
      <c r="G21" s="475" t="s">
        <v>427</v>
      </c>
      <c r="H21" s="471"/>
      <c r="I21" s="472"/>
      <c r="J21" s="476" t="s">
        <v>122</v>
      </c>
      <c r="K21" s="472"/>
      <c r="L21" s="213" t="s">
        <v>629</v>
      </c>
      <c r="M21" s="213" t="s">
        <v>183</v>
      </c>
      <c r="N21" s="476" t="s">
        <v>183</v>
      </c>
      <c r="O21" s="472"/>
      <c r="P21" s="476" t="s">
        <v>183</v>
      </c>
      <c r="Q21" s="472"/>
      <c r="R21" s="476" t="s">
        <v>183</v>
      </c>
      <c r="S21" s="471"/>
      <c r="T21" s="472"/>
      <c r="U21" s="213" t="s">
        <v>183</v>
      </c>
      <c r="V21" s="213" t="s">
        <v>183</v>
      </c>
      <c r="W21" s="213" t="s">
        <v>183</v>
      </c>
      <c r="X21" s="214" t="s">
        <v>629</v>
      </c>
    </row>
    <row r="22" spans="2:24" x14ac:dyDescent="0.2">
      <c r="B22" s="478"/>
      <c r="C22" s="381"/>
      <c r="D22" s="482"/>
      <c r="E22" s="474" t="s">
        <v>164</v>
      </c>
      <c r="F22" s="472"/>
      <c r="G22" s="475" t="s">
        <v>446</v>
      </c>
      <c r="H22" s="471"/>
      <c r="I22" s="472"/>
      <c r="J22" s="476" t="s">
        <v>183</v>
      </c>
      <c r="K22" s="472"/>
      <c r="L22" s="213" t="s">
        <v>183</v>
      </c>
      <c r="M22" s="213" t="s">
        <v>183</v>
      </c>
      <c r="N22" s="476" t="s">
        <v>183</v>
      </c>
      <c r="O22" s="472"/>
      <c r="P22" s="476" t="s">
        <v>122</v>
      </c>
      <c r="Q22" s="472"/>
      <c r="R22" s="476" t="s">
        <v>183</v>
      </c>
      <c r="S22" s="471"/>
      <c r="T22" s="472"/>
      <c r="U22" s="213" t="s">
        <v>183</v>
      </c>
      <c r="V22" s="213" t="s">
        <v>183</v>
      </c>
      <c r="W22" s="213" t="s">
        <v>183</v>
      </c>
      <c r="X22" s="214" t="s">
        <v>122</v>
      </c>
    </row>
    <row r="23" spans="2:24" x14ac:dyDescent="0.2">
      <c r="B23" s="479"/>
      <c r="C23" s="483"/>
      <c r="D23" s="484"/>
      <c r="E23" s="470" t="s">
        <v>597</v>
      </c>
      <c r="F23" s="471"/>
      <c r="G23" s="471"/>
      <c r="H23" s="471"/>
      <c r="I23" s="472"/>
      <c r="J23" s="473" t="s">
        <v>122</v>
      </c>
      <c r="K23" s="472"/>
      <c r="L23" s="214" t="s">
        <v>629</v>
      </c>
      <c r="M23" s="214" t="s">
        <v>183</v>
      </c>
      <c r="N23" s="473" t="s">
        <v>183</v>
      </c>
      <c r="O23" s="472"/>
      <c r="P23" s="473" t="s">
        <v>122</v>
      </c>
      <c r="Q23" s="472"/>
      <c r="R23" s="473" t="s">
        <v>122</v>
      </c>
      <c r="S23" s="471"/>
      <c r="T23" s="472"/>
      <c r="U23" s="214" t="s">
        <v>183</v>
      </c>
      <c r="V23" s="214" t="s">
        <v>183</v>
      </c>
      <c r="W23" s="214" t="s">
        <v>183</v>
      </c>
      <c r="X23" s="214" t="s">
        <v>629</v>
      </c>
    </row>
    <row r="24" spans="2:24" x14ac:dyDescent="0.2">
      <c r="B24" s="477" t="s">
        <v>8</v>
      </c>
      <c r="C24" s="480" t="s">
        <v>434</v>
      </c>
      <c r="D24" s="481"/>
      <c r="E24" s="474" t="s">
        <v>170</v>
      </c>
      <c r="F24" s="472"/>
      <c r="G24" s="475" t="s">
        <v>438</v>
      </c>
      <c r="H24" s="471"/>
      <c r="I24" s="472"/>
      <c r="J24" s="476" t="s">
        <v>631</v>
      </c>
      <c r="K24" s="472"/>
      <c r="L24" s="213" t="s">
        <v>183</v>
      </c>
      <c r="M24" s="213" t="s">
        <v>183</v>
      </c>
      <c r="N24" s="476" t="s">
        <v>183</v>
      </c>
      <c r="O24" s="472"/>
      <c r="P24" s="476" t="s">
        <v>183</v>
      </c>
      <c r="Q24" s="472"/>
      <c r="R24" s="476" t="s">
        <v>183</v>
      </c>
      <c r="S24" s="471"/>
      <c r="T24" s="472"/>
      <c r="U24" s="213" t="s">
        <v>183</v>
      </c>
      <c r="V24" s="213" t="s">
        <v>183</v>
      </c>
      <c r="W24" s="213" t="s">
        <v>183</v>
      </c>
      <c r="X24" s="214" t="s">
        <v>631</v>
      </c>
    </row>
    <row r="25" spans="2:24" x14ac:dyDescent="0.2">
      <c r="B25" s="479"/>
      <c r="C25" s="483"/>
      <c r="D25" s="484"/>
      <c r="E25" s="470" t="s">
        <v>632</v>
      </c>
      <c r="F25" s="471"/>
      <c r="G25" s="471"/>
      <c r="H25" s="471"/>
      <c r="I25" s="472"/>
      <c r="J25" s="473" t="s">
        <v>631</v>
      </c>
      <c r="K25" s="472"/>
      <c r="L25" s="214" t="s">
        <v>183</v>
      </c>
      <c r="M25" s="214" t="s">
        <v>183</v>
      </c>
      <c r="N25" s="473" t="s">
        <v>183</v>
      </c>
      <c r="O25" s="472"/>
      <c r="P25" s="473" t="s">
        <v>183</v>
      </c>
      <c r="Q25" s="472"/>
      <c r="R25" s="473" t="s">
        <v>183</v>
      </c>
      <c r="S25" s="471"/>
      <c r="T25" s="472"/>
      <c r="U25" s="214" t="s">
        <v>183</v>
      </c>
      <c r="V25" s="214" t="s">
        <v>183</v>
      </c>
      <c r="W25" s="214" t="s">
        <v>183</v>
      </c>
      <c r="X25" s="214" t="s">
        <v>631</v>
      </c>
    </row>
    <row r="26" spans="2:24" x14ac:dyDescent="0.2">
      <c r="B26" s="477" t="s">
        <v>31</v>
      </c>
      <c r="C26" s="480" t="s">
        <v>439</v>
      </c>
      <c r="D26" s="481"/>
      <c r="E26" s="474" t="s">
        <v>171</v>
      </c>
      <c r="F26" s="472"/>
      <c r="G26" s="475" t="s">
        <v>440</v>
      </c>
      <c r="H26" s="471"/>
      <c r="I26" s="472"/>
      <c r="J26" s="476" t="s">
        <v>183</v>
      </c>
      <c r="K26" s="472"/>
      <c r="L26" s="213" t="s">
        <v>183</v>
      </c>
      <c r="M26" s="213" t="s">
        <v>183</v>
      </c>
      <c r="N26" s="476" t="s">
        <v>183</v>
      </c>
      <c r="O26" s="472"/>
      <c r="P26" s="476" t="s">
        <v>183</v>
      </c>
      <c r="Q26" s="472"/>
      <c r="R26" s="476" t="s">
        <v>183</v>
      </c>
      <c r="S26" s="471"/>
      <c r="T26" s="472"/>
      <c r="U26" s="213" t="s">
        <v>122</v>
      </c>
      <c r="V26" s="213" t="s">
        <v>183</v>
      </c>
      <c r="W26" s="213" t="s">
        <v>183</v>
      </c>
      <c r="X26" s="214" t="s">
        <v>122</v>
      </c>
    </row>
    <row r="27" spans="2:24" x14ac:dyDescent="0.2">
      <c r="B27" s="479"/>
      <c r="C27" s="483"/>
      <c r="D27" s="484"/>
      <c r="E27" s="470" t="s">
        <v>598</v>
      </c>
      <c r="F27" s="471"/>
      <c r="G27" s="471"/>
      <c r="H27" s="471"/>
      <c r="I27" s="472"/>
      <c r="J27" s="473" t="s">
        <v>183</v>
      </c>
      <c r="K27" s="472"/>
      <c r="L27" s="214" t="s">
        <v>183</v>
      </c>
      <c r="M27" s="214" t="s">
        <v>183</v>
      </c>
      <c r="N27" s="473" t="s">
        <v>183</v>
      </c>
      <c r="O27" s="472"/>
      <c r="P27" s="473" t="s">
        <v>183</v>
      </c>
      <c r="Q27" s="472"/>
      <c r="R27" s="473" t="s">
        <v>183</v>
      </c>
      <c r="S27" s="471"/>
      <c r="T27" s="472"/>
      <c r="U27" s="214" t="s">
        <v>122</v>
      </c>
      <c r="V27" s="214" t="s">
        <v>183</v>
      </c>
      <c r="W27" s="214" t="s">
        <v>183</v>
      </c>
      <c r="X27" s="214" t="s">
        <v>122</v>
      </c>
    </row>
    <row r="28" spans="2:24" ht="0" hidden="1" customHeight="1" x14ac:dyDescent="0.2"/>
  </sheetData>
  <mergeCells count="131">
    <mergeCell ref="B26:B27"/>
    <mergeCell ref="C26:D27"/>
    <mergeCell ref="E26:F26"/>
    <mergeCell ref="G26:I26"/>
    <mergeCell ref="J26:K26"/>
    <mergeCell ref="N26:O26"/>
    <mergeCell ref="P26:Q26"/>
    <mergeCell ref="R26:T26"/>
    <mergeCell ref="E27:I27"/>
    <mergeCell ref="J27:K27"/>
    <mergeCell ref="N27:O27"/>
    <mergeCell ref="P27:Q27"/>
    <mergeCell ref="R27:T27"/>
    <mergeCell ref="B24:B25"/>
    <mergeCell ref="C24:D25"/>
    <mergeCell ref="E24:F24"/>
    <mergeCell ref="G24:I24"/>
    <mergeCell ref="J24:K24"/>
    <mergeCell ref="N24:O24"/>
    <mergeCell ref="P24:Q24"/>
    <mergeCell ref="R24:T24"/>
    <mergeCell ref="E25:I25"/>
    <mergeCell ref="J25:K25"/>
    <mergeCell ref="N25:O25"/>
    <mergeCell ref="P25:Q25"/>
    <mergeCell ref="R25:T25"/>
    <mergeCell ref="W6:W7"/>
    <mergeCell ref="X6:X10"/>
    <mergeCell ref="W8:W10"/>
    <mergeCell ref="B15:B16"/>
    <mergeCell ref="C15:D16"/>
    <mergeCell ref="E16:I16"/>
    <mergeCell ref="B17:B19"/>
    <mergeCell ref="C17:D19"/>
    <mergeCell ref="E17:F17"/>
    <mergeCell ref="G17:I17"/>
    <mergeCell ref="E19:I19"/>
    <mergeCell ref="J19:K19"/>
    <mergeCell ref="N19:O19"/>
    <mergeCell ref="P19:Q19"/>
    <mergeCell ref="R19:T19"/>
    <mergeCell ref="N18:O18"/>
    <mergeCell ref="P18:Q18"/>
    <mergeCell ref="R18:T18"/>
    <mergeCell ref="E18:F18"/>
    <mergeCell ref="G18:I18"/>
    <mergeCell ref="J18:K18"/>
    <mergeCell ref="J17:K17"/>
    <mergeCell ref="N17:O17"/>
    <mergeCell ref="P17:Q17"/>
    <mergeCell ref="R17:T17"/>
    <mergeCell ref="J16:K16"/>
    <mergeCell ref="E15:F15"/>
    <mergeCell ref="G15:I15"/>
    <mergeCell ref="N16:O16"/>
    <mergeCell ref="P16:Q16"/>
    <mergeCell ref="R16:T16"/>
    <mergeCell ref="R13:T13"/>
    <mergeCell ref="J14:K14"/>
    <mergeCell ref="N14:O14"/>
    <mergeCell ref="P14:Q14"/>
    <mergeCell ref="R14:T14"/>
    <mergeCell ref="J13:K13"/>
    <mergeCell ref="N13:O13"/>
    <mergeCell ref="P13:Q13"/>
    <mergeCell ref="N15:O15"/>
    <mergeCell ref="P15:Q15"/>
    <mergeCell ref="R15:T15"/>
    <mergeCell ref="V6:V7"/>
    <mergeCell ref="B11:B12"/>
    <mergeCell ref="C11:D12"/>
    <mergeCell ref="R11:T11"/>
    <mergeCell ref="E12:I12"/>
    <mergeCell ref="R12:T12"/>
    <mergeCell ref="N11:O11"/>
    <mergeCell ref="J12:K12"/>
    <mergeCell ref="N12:O12"/>
    <mergeCell ref="P12:Q12"/>
    <mergeCell ref="J11:K11"/>
    <mergeCell ref="P11:Q11"/>
    <mergeCell ref="J6:L7"/>
    <mergeCell ref="M6:O7"/>
    <mergeCell ref="P6:Q7"/>
    <mergeCell ref="R6:U7"/>
    <mergeCell ref="U8:U10"/>
    <mergeCell ref="V8:V10"/>
    <mergeCell ref="A1:S1"/>
    <mergeCell ref="A2:S2"/>
    <mergeCell ref="A3:S3"/>
    <mergeCell ref="A4:S4"/>
    <mergeCell ref="H6:H8"/>
    <mergeCell ref="E20:F20"/>
    <mergeCell ref="G20:I20"/>
    <mergeCell ref="B7:C9"/>
    <mergeCell ref="J8:K10"/>
    <mergeCell ref="L8:L10"/>
    <mergeCell ref="M8:M10"/>
    <mergeCell ref="N8:O10"/>
    <mergeCell ref="P8:Q10"/>
    <mergeCell ref="R8:T10"/>
    <mergeCell ref="E13:F13"/>
    <mergeCell ref="G13:I13"/>
    <mergeCell ref="J15:K15"/>
    <mergeCell ref="E11:F11"/>
    <mergeCell ref="G11:I11"/>
    <mergeCell ref="B13:B14"/>
    <mergeCell ref="C13:D14"/>
    <mergeCell ref="E14:I14"/>
    <mergeCell ref="J20:K20"/>
    <mergeCell ref="N20:O20"/>
    <mergeCell ref="E23:I23"/>
    <mergeCell ref="J23:K23"/>
    <mergeCell ref="N23:O23"/>
    <mergeCell ref="P23:Q23"/>
    <mergeCell ref="R23:T23"/>
    <mergeCell ref="E22:F22"/>
    <mergeCell ref="G22:I22"/>
    <mergeCell ref="J22:K22"/>
    <mergeCell ref="B20:B23"/>
    <mergeCell ref="C20:D23"/>
    <mergeCell ref="P20:Q20"/>
    <mergeCell ref="R20:T20"/>
    <mergeCell ref="J21:K21"/>
    <mergeCell ref="N21:O21"/>
    <mergeCell ref="P21:Q21"/>
    <mergeCell ref="R21:T21"/>
    <mergeCell ref="E21:F21"/>
    <mergeCell ref="G21:I21"/>
    <mergeCell ref="N22:O22"/>
    <mergeCell ref="P22:Q22"/>
    <mergeCell ref="R22:T22"/>
  </mergeCells>
  <pageMargins left="0.7" right="0.7" top="0.75" bottom="0.75" header="0.3" footer="0.3"/>
  <pageSetup paperSize="9" scale="57" fitToHeight="0" orientation="landscape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6"/>
  <sheetViews>
    <sheetView topLeftCell="A13" workbookViewId="0">
      <selection activeCell="C13" sqref="C13:D13"/>
    </sheetView>
  </sheetViews>
  <sheetFormatPr defaultRowHeight="14.25" x14ac:dyDescent="0.2"/>
  <cols>
    <col min="1" max="1" width="0.140625" style="202" customWidth="1"/>
    <col min="2" max="2" width="12.7109375" style="202" customWidth="1"/>
    <col min="3" max="3" width="26" style="202" customWidth="1"/>
    <col min="4" max="4" width="9.140625" style="202" customWidth="1"/>
    <col min="5" max="5" width="5.85546875" style="202" customWidth="1"/>
    <col min="6" max="6" width="12.7109375" style="202" customWidth="1"/>
    <col min="7" max="7" width="11.140625" style="202" customWidth="1"/>
    <col min="8" max="8" width="22.5703125" style="202" customWidth="1"/>
    <col min="9" max="9" width="0.5703125" style="202" customWidth="1"/>
    <col min="10" max="10" width="15.28515625" style="202" customWidth="1"/>
    <col min="11" max="12" width="0" style="202" hidden="1" customWidth="1"/>
    <col min="13" max="13" width="0.42578125" style="202" customWidth="1"/>
    <col min="14" max="14" width="0" style="202" hidden="1" customWidth="1"/>
    <col min="15" max="16384" width="9.140625" style="202"/>
  </cols>
  <sheetData>
    <row r="1" spans="1:13" ht="14.25" customHeight="1" x14ac:dyDescent="0.2">
      <c r="I1" s="509" t="s">
        <v>546</v>
      </c>
      <c r="J1" s="509"/>
    </row>
    <row r="2" spans="1:13" ht="14.25" customHeight="1" x14ac:dyDescent="0.2">
      <c r="B2" s="510" t="s">
        <v>570</v>
      </c>
      <c r="C2" s="510"/>
      <c r="D2" s="510"/>
      <c r="E2" s="510"/>
      <c r="I2" s="509"/>
      <c r="J2" s="509"/>
    </row>
    <row r="3" spans="1:13" x14ac:dyDescent="0.2">
      <c r="B3" s="510"/>
      <c r="C3" s="510"/>
      <c r="D3" s="510"/>
      <c r="E3" s="510"/>
    </row>
    <row r="4" spans="1:13" ht="9.9499999999999993" customHeight="1" x14ac:dyDescent="0.2"/>
    <row r="5" spans="1:13" ht="1.5" customHeight="1" x14ac:dyDescent="0.2"/>
    <row r="6" spans="1:13" ht="17.100000000000001" customHeight="1" x14ac:dyDescent="0.2">
      <c r="B6" s="511" t="s">
        <v>178</v>
      </c>
      <c r="C6" s="511"/>
      <c r="D6" s="511"/>
      <c r="E6" s="511"/>
      <c r="F6" s="511"/>
      <c r="G6" s="511"/>
      <c r="H6" s="511"/>
      <c r="I6" s="511"/>
      <c r="J6" s="511"/>
      <c r="K6" s="511"/>
      <c r="L6" s="511"/>
      <c r="M6" s="511"/>
    </row>
    <row r="7" spans="1:13" ht="14.25" customHeight="1" x14ac:dyDescent="0.2">
      <c r="B7" s="512" t="s">
        <v>474</v>
      </c>
      <c r="C7" s="512"/>
      <c r="D7" s="511" t="s">
        <v>456</v>
      </c>
      <c r="E7" s="511"/>
      <c r="F7" s="511"/>
      <c r="G7" s="511"/>
      <c r="H7" s="513" t="s">
        <v>183</v>
      </c>
      <c r="I7" s="513"/>
      <c r="J7" s="513"/>
      <c r="K7" s="513"/>
      <c r="L7" s="513"/>
      <c r="M7" s="513"/>
    </row>
    <row r="8" spans="1:13" ht="14.25" customHeight="1" x14ac:dyDescent="0.2">
      <c r="B8" s="512" t="s">
        <v>475</v>
      </c>
      <c r="C8" s="512"/>
      <c r="D8" s="511"/>
      <c r="E8" s="511"/>
      <c r="F8" s="511"/>
      <c r="G8" s="511"/>
      <c r="H8" s="513"/>
      <c r="I8" s="513"/>
      <c r="J8" s="513"/>
      <c r="K8" s="513"/>
      <c r="L8" s="513"/>
      <c r="M8" s="513"/>
    </row>
    <row r="9" spans="1:13" ht="17.100000000000001" customHeight="1" x14ac:dyDescent="0.2">
      <c r="B9" s="520" t="s">
        <v>571</v>
      </c>
      <c r="C9" s="520"/>
      <c r="D9" s="520"/>
      <c r="E9" s="520"/>
      <c r="F9" s="520"/>
      <c r="G9" s="520"/>
      <c r="H9" s="520"/>
      <c r="I9" s="520"/>
      <c r="J9" s="520"/>
      <c r="K9" s="520"/>
      <c r="L9" s="520"/>
      <c r="M9" s="520"/>
    </row>
    <row r="10" spans="1:13" ht="5.65" customHeight="1" x14ac:dyDescent="0.2"/>
    <row r="11" spans="1:13" ht="24" customHeight="1" x14ac:dyDescent="0.2">
      <c r="A11" s="514" t="s">
        <v>457</v>
      </c>
      <c r="B11" s="515"/>
      <c r="C11" s="516" t="s">
        <v>458</v>
      </c>
      <c r="D11" s="515"/>
      <c r="E11" s="516" t="s">
        <v>459</v>
      </c>
      <c r="F11" s="515"/>
      <c r="G11" s="516" t="s">
        <v>476</v>
      </c>
      <c r="H11" s="517"/>
      <c r="I11" s="515"/>
      <c r="J11" s="518" t="s">
        <v>460</v>
      </c>
      <c r="K11" s="519"/>
    </row>
    <row r="12" spans="1:13" ht="16.149999999999999" customHeight="1" x14ac:dyDescent="0.2">
      <c r="A12" s="507"/>
      <c r="B12" s="508"/>
      <c r="C12" s="500" t="s">
        <v>461</v>
      </c>
      <c r="D12" s="501"/>
      <c r="E12" s="500" t="s">
        <v>183</v>
      </c>
      <c r="F12" s="501"/>
      <c r="G12" s="500" t="s">
        <v>183</v>
      </c>
      <c r="H12" s="502"/>
      <c r="I12" s="501"/>
      <c r="J12" s="503">
        <v>9369.42</v>
      </c>
      <c r="K12" s="504"/>
    </row>
    <row r="13" spans="1:13" ht="16.149999999999999" customHeight="1" x14ac:dyDescent="0.2">
      <c r="A13" s="498">
        <v>43138</v>
      </c>
      <c r="B13" s="499"/>
      <c r="C13" s="500" t="s">
        <v>572</v>
      </c>
      <c r="D13" s="501"/>
      <c r="E13" s="500"/>
      <c r="F13" s="501"/>
      <c r="G13" s="500" t="s">
        <v>573</v>
      </c>
      <c r="H13" s="502"/>
      <c r="I13" s="501"/>
      <c r="J13" s="503">
        <v>-9369.42</v>
      </c>
      <c r="K13" s="504"/>
    </row>
    <row r="14" spans="1:13" ht="16.149999999999999" customHeight="1" x14ac:dyDescent="0.2">
      <c r="A14" s="498">
        <v>43138</v>
      </c>
      <c r="B14" s="499"/>
      <c r="C14" s="500" t="s">
        <v>462</v>
      </c>
      <c r="D14" s="501"/>
      <c r="E14" s="500" t="s">
        <v>463</v>
      </c>
      <c r="F14" s="501"/>
      <c r="G14" s="500" t="s">
        <v>574</v>
      </c>
      <c r="H14" s="502"/>
      <c r="I14" s="501"/>
      <c r="J14" s="503">
        <v>55</v>
      </c>
      <c r="K14" s="504"/>
    </row>
    <row r="15" spans="1:13" ht="16.149999999999999" customHeight="1" x14ac:dyDescent="0.2">
      <c r="A15" s="498">
        <v>43138</v>
      </c>
      <c r="B15" s="499"/>
      <c r="C15" s="500" t="s">
        <v>575</v>
      </c>
      <c r="D15" s="501"/>
      <c r="E15" s="500"/>
      <c r="F15" s="501"/>
      <c r="G15" s="500" t="s">
        <v>576</v>
      </c>
      <c r="H15" s="502"/>
      <c r="I15" s="501"/>
      <c r="J15" s="503">
        <v>180</v>
      </c>
      <c r="K15" s="504"/>
    </row>
    <row r="16" spans="1:13" ht="16.149999999999999" customHeight="1" x14ac:dyDescent="0.2">
      <c r="A16" s="498">
        <v>43138</v>
      </c>
      <c r="B16" s="499"/>
      <c r="C16" s="500" t="s">
        <v>479</v>
      </c>
      <c r="D16" s="501"/>
      <c r="E16" s="500" t="s">
        <v>480</v>
      </c>
      <c r="F16" s="501"/>
      <c r="G16" s="500" t="s">
        <v>577</v>
      </c>
      <c r="H16" s="502"/>
      <c r="I16" s="501"/>
      <c r="J16" s="503">
        <v>90</v>
      </c>
      <c r="K16" s="504"/>
    </row>
    <row r="17" spans="1:11" ht="14.25" customHeight="1" x14ac:dyDescent="0.2">
      <c r="A17" s="498">
        <v>43138</v>
      </c>
      <c r="B17" s="499"/>
      <c r="C17" s="500" t="s">
        <v>553</v>
      </c>
      <c r="D17" s="501"/>
      <c r="E17" s="500"/>
      <c r="F17" s="501"/>
      <c r="G17" s="500" t="s">
        <v>578</v>
      </c>
      <c r="H17" s="502"/>
      <c r="I17" s="501"/>
      <c r="J17" s="503">
        <v>113.6</v>
      </c>
      <c r="K17" s="504"/>
    </row>
    <row r="18" spans="1:11" ht="14.25" customHeight="1" x14ac:dyDescent="0.2">
      <c r="A18" s="498">
        <v>43138</v>
      </c>
      <c r="B18" s="499"/>
      <c r="C18" s="500" t="s">
        <v>551</v>
      </c>
      <c r="D18" s="501"/>
      <c r="E18" s="500" t="s">
        <v>552</v>
      </c>
      <c r="F18" s="501"/>
      <c r="G18" s="500" t="s">
        <v>579</v>
      </c>
      <c r="H18" s="502"/>
      <c r="I18" s="501"/>
      <c r="J18" s="503">
        <v>182</v>
      </c>
      <c r="K18" s="504"/>
    </row>
    <row r="19" spans="1:11" ht="14.25" customHeight="1" x14ac:dyDescent="0.2">
      <c r="A19" s="498">
        <v>43138</v>
      </c>
      <c r="B19" s="499"/>
      <c r="C19" s="500" t="s">
        <v>483</v>
      </c>
      <c r="D19" s="501"/>
      <c r="E19" s="500" t="s">
        <v>484</v>
      </c>
      <c r="F19" s="501"/>
      <c r="G19" s="500" t="s">
        <v>580</v>
      </c>
      <c r="H19" s="502"/>
      <c r="I19" s="501"/>
      <c r="J19" s="503">
        <v>90</v>
      </c>
      <c r="K19" s="504"/>
    </row>
    <row r="20" spans="1:11" ht="14.25" customHeight="1" x14ac:dyDescent="0.2">
      <c r="A20" s="498">
        <v>43138</v>
      </c>
      <c r="B20" s="499"/>
      <c r="C20" s="500" t="s">
        <v>547</v>
      </c>
      <c r="D20" s="501"/>
      <c r="E20" s="500" t="s">
        <v>548</v>
      </c>
      <c r="F20" s="501"/>
      <c r="G20" s="500" t="s">
        <v>581</v>
      </c>
      <c r="H20" s="502"/>
      <c r="I20" s="501"/>
      <c r="J20" s="503">
        <v>90</v>
      </c>
      <c r="K20" s="504"/>
    </row>
    <row r="21" spans="1:11" ht="14.25" customHeight="1" x14ac:dyDescent="0.2">
      <c r="A21" s="498">
        <v>43139</v>
      </c>
      <c r="B21" s="499"/>
      <c r="C21" s="500" t="s">
        <v>549</v>
      </c>
      <c r="D21" s="501"/>
      <c r="E21" s="500" t="s">
        <v>550</v>
      </c>
      <c r="F21" s="501"/>
      <c r="G21" s="500" t="s">
        <v>582</v>
      </c>
      <c r="H21" s="502"/>
      <c r="I21" s="501"/>
      <c r="J21" s="503">
        <v>216</v>
      </c>
      <c r="K21" s="504"/>
    </row>
    <row r="22" spans="1:11" ht="14.25" customHeight="1" x14ac:dyDescent="0.2">
      <c r="A22" s="498">
        <v>43145</v>
      </c>
      <c r="B22" s="499"/>
      <c r="C22" s="500" t="s">
        <v>477</v>
      </c>
      <c r="D22" s="501"/>
      <c r="E22" s="500" t="s">
        <v>478</v>
      </c>
      <c r="F22" s="501"/>
      <c r="G22" s="500" t="s">
        <v>583</v>
      </c>
      <c r="H22" s="502"/>
      <c r="I22" s="501"/>
      <c r="J22" s="503">
        <v>28.04</v>
      </c>
      <c r="K22" s="504"/>
    </row>
    <row r="23" spans="1:11" ht="14.25" customHeight="1" x14ac:dyDescent="0.2">
      <c r="A23" s="498">
        <v>43145</v>
      </c>
      <c r="B23" s="499"/>
      <c r="C23" s="500" t="s">
        <v>481</v>
      </c>
      <c r="D23" s="501"/>
      <c r="E23" s="500" t="s">
        <v>482</v>
      </c>
      <c r="F23" s="501"/>
      <c r="G23" s="500" t="s">
        <v>584</v>
      </c>
      <c r="H23" s="502"/>
      <c r="I23" s="501"/>
      <c r="J23" s="503">
        <v>70.47</v>
      </c>
      <c r="K23" s="504"/>
    </row>
    <row r="24" spans="1:11" ht="0" hidden="1" customHeight="1" x14ac:dyDescent="0.2">
      <c r="A24" s="498">
        <v>43145</v>
      </c>
      <c r="B24" s="499"/>
      <c r="C24" s="500" t="s">
        <v>481</v>
      </c>
      <c r="D24" s="501"/>
      <c r="E24" s="500" t="s">
        <v>482</v>
      </c>
      <c r="F24" s="501"/>
      <c r="G24" s="500" t="s">
        <v>585</v>
      </c>
      <c r="H24" s="502"/>
      <c r="I24" s="501"/>
      <c r="J24" s="503">
        <v>5.61</v>
      </c>
      <c r="K24" s="504"/>
    </row>
    <row r="25" spans="1:11" ht="14.25" customHeight="1" x14ac:dyDescent="0.2">
      <c r="A25" s="498">
        <v>43145</v>
      </c>
      <c r="B25" s="499"/>
      <c r="C25" s="500" t="s">
        <v>481</v>
      </c>
      <c r="D25" s="501"/>
      <c r="E25" s="500" t="s">
        <v>482</v>
      </c>
      <c r="F25" s="501"/>
      <c r="G25" s="500" t="s">
        <v>586</v>
      </c>
      <c r="H25" s="502"/>
      <c r="I25" s="501"/>
      <c r="J25" s="503">
        <v>26.64</v>
      </c>
      <c r="K25" s="504"/>
    </row>
    <row r="26" spans="1:11" ht="14.25" customHeight="1" x14ac:dyDescent="0.2">
      <c r="A26" s="498">
        <v>43145</v>
      </c>
      <c r="B26" s="499"/>
      <c r="C26" s="500" t="s">
        <v>481</v>
      </c>
      <c r="D26" s="501"/>
      <c r="E26" s="500" t="s">
        <v>482</v>
      </c>
      <c r="F26" s="501"/>
      <c r="G26" s="500" t="s">
        <v>587</v>
      </c>
      <c r="H26" s="502"/>
      <c r="I26" s="501"/>
      <c r="J26" s="503">
        <v>32.71</v>
      </c>
      <c r="K26" s="504"/>
    </row>
    <row r="27" spans="1:11" ht="14.25" customHeight="1" x14ac:dyDescent="0.2">
      <c r="A27" s="498">
        <v>43151</v>
      </c>
      <c r="B27" s="499"/>
      <c r="C27" s="500" t="s">
        <v>588</v>
      </c>
      <c r="D27" s="501"/>
      <c r="E27" s="500" t="s">
        <v>589</v>
      </c>
      <c r="F27" s="501"/>
      <c r="G27" s="500" t="s">
        <v>590</v>
      </c>
      <c r="H27" s="502"/>
      <c r="I27" s="501"/>
      <c r="J27" s="503">
        <v>173.3</v>
      </c>
      <c r="K27" s="504"/>
    </row>
    <row r="28" spans="1:11" ht="14.25" customHeight="1" x14ac:dyDescent="0.2">
      <c r="A28" s="498">
        <v>43153</v>
      </c>
      <c r="B28" s="499"/>
      <c r="C28" s="500" t="s">
        <v>591</v>
      </c>
      <c r="D28" s="501"/>
      <c r="E28" s="500" t="s">
        <v>592</v>
      </c>
      <c r="F28" s="501"/>
      <c r="G28" s="500" t="s">
        <v>593</v>
      </c>
      <c r="H28" s="502"/>
      <c r="I28" s="501"/>
      <c r="J28" s="503">
        <v>6635.51</v>
      </c>
      <c r="K28" s="504"/>
    </row>
    <row r="29" spans="1:11" ht="14.25" customHeight="1" x14ac:dyDescent="0.2">
      <c r="A29" s="494" t="s">
        <v>183</v>
      </c>
      <c r="B29" s="495"/>
      <c r="C29" s="495" t="s">
        <v>183</v>
      </c>
      <c r="D29" s="495"/>
      <c r="E29" s="505" t="s">
        <v>29</v>
      </c>
      <c r="F29" s="505"/>
      <c r="G29" s="505"/>
      <c r="H29" s="505"/>
      <c r="I29" s="506"/>
      <c r="J29" s="496">
        <v>7988.88</v>
      </c>
      <c r="K29" s="497"/>
    </row>
    <row r="30" spans="1:11" ht="14.25" customHeight="1" x14ac:dyDescent="0.2"/>
    <row r="31" spans="1:11" ht="14.25" customHeight="1" x14ac:dyDescent="0.2"/>
    <row r="32" spans="1:11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</sheetData>
  <mergeCells count="102">
    <mergeCell ref="I1:J2"/>
    <mergeCell ref="B2:E3"/>
    <mergeCell ref="B6:M6"/>
    <mergeCell ref="B7:C7"/>
    <mergeCell ref="D7:G8"/>
    <mergeCell ref="H7:M8"/>
    <mergeCell ref="B8:C8"/>
    <mergeCell ref="A11:B11"/>
    <mergeCell ref="C11:D11"/>
    <mergeCell ref="E11:F11"/>
    <mergeCell ref="G11:I11"/>
    <mergeCell ref="J11:K11"/>
    <mergeCell ref="B9:M9"/>
    <mergeCell ref="A14:B14"/>
    <mergeCell ref="A15:B15"/>
    <mergeCell ref="C14:D14"/>
    <mergeCell ref="E14:F14"/>
    <mergeCell ref="G14:I14"/>
    <mergeCell ref="J14:K14"/>
    <mergeCell ref="C15:D15"/>
    <mergeCell ref="E15:F15"/>
    <mergeCell ref="G15:I15"/>
    <mergeCell ref="J15:K15"/>
    <mergeCell ref="A12:B12"/>
    <mergeCell ref="A13:B13"/>
    <mergeCell ref="C12:D12"/>
    <mergeCell ref="E12:F12"/>
    <mergeCell ref="G12:I12"/>
    <mergeCell ref="J12:K12"/>
    <mergeCell ref="C13:D13"/>
    <mergeCell ref="E13:F13"/>
    <mergeCell ref="G13:I13"/>
    <mergeCell ref="J13:K13"/>
    <mergeCell ref="A18:B18"/>
    <mergeCell ref="A19:B19"/>
    <mergeCell ref="C18:D18"/>
    <mergeCell ref="E18:F18"/>
    <mergeCell ref="G18:I18"/>
    <mergeCell ref="J18:K18"/>
    <mergeCell ref="C19:D19"/>
    <mergeCell ref="E19:F19"/>
    <mergeCell ref="G19:I19"/>
    <mergeCell ref="J19:K19"/>
    <mergeCell ref="A16:B16"/>
    <mergeCell ref="A17:B17"/>
    <mergeCell ref="C16:D16"/>
    <mergeCell ref="E16:F16"/>
    <mergeCell ref="G16:I16"/>
    <mergeCell ref="J16:K16"/>
    <mergeCell ref="C17:D17"/>
    <mergeCell ref="E17:F17"/>
    <mergeCell ref="G17:I17"/>
    <mergeCell ref="J17:K17"/>
    <mergeCell ref="A22:B22"/>
    <mergeCell ref="A23:B23"/>
    <mergeCell ref="C22:D22"/>
    <mergeCell ref="E22:F22"/>
    <mergeCell ref="G22:I22"/>
    <mergeCell ref="J22:K22"/>
    <mergeCell ref="C23:D23"/>
    <mergeCell ref="E23:F23"/>
    <mergeCell ref="G23:I23"/>
    <mergeCell ref="J23:K23"/>
    <mergeCell ref="A20:B20"/>
    <mergeCell ref="A21:B21"/>
    <mergeCell ref="C20:D20"/>
    <mergeCell ref="E20:F20"/>
    <mergeCell ref="G20:I20"/>
    <mergeCell ref="J20:K20"/>
    <mergeCell ref="C21:D21"/>
    <mergeCell ref="E21:F21"/>
    <mergeCell ref="G21:I21"/>
    <mergeCell ref="J21:K21"/>
    <mergeCell ref="A25:B25"/>
    <mergeCell ref="C25:D25"/>
    <mergeCell ref="E25:F25"/>
    <mergeCell ref="G25:I25"/>
    <mergeCell ref="J25:K25"/>
    <mergeCell ref="A24:B24"/>
    <mergeCell ref="C24:D24"/>
    <mergeCell ref="E24:F24"/>
    <mergeCell ref="G24:I24"/>
    <mergeCell ref="J24:K24"/>
    <mergeCell ref="A27:B27"/>
    <mergeCell ref="C27:D27"/>
    <mergeCell ref="E27:F27"/>
    <mergeCell ref="G27:I27"/>
    <mergeCell ref="J27:K27"/>
    <mergeCell ref="A26:B26"/>
    <mergeCell ref="C26:D26"/>
    <mergeCell ref="E26:F26"/>
    <mergeCell ref="G26:I26"/>
    <mergeCell ref="J26:K26"/>
    <mergeCell ref="A29:B29"/>
    <mergeCell ref="C29:D29"/>
    <mergeCell ref="J29:K29"/>
    <mergeCell ref="A28:B28"/>
    <mergeCell ref="C28:D28"/>
    <mergeCell ref="E28:F28"/>
    <mergeCell ref="G28:I28"/>
    <mergeCell ref="J28:K28"/>
    <mergeCell ref="E29:I29"/>
  </mergeCells>
  <pageMargins left="0.7" right="0.7" top="0.75" bottom="0.75" header="0.3" footer="0.3"/>
  <pageSetup scale="82" fitToHeight="0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93"/>
  <sheetViews>
    <sheetView topLeftCell="B1" zoomScale="60" zoomScaleNormal="60" workbookViewId="0">
      <pane xSplit="7" ySplit="1" topLeftCell="I30" activePane="bottomRight" state="frozen"/>
      <selection activeCell="B1" sqref="B1"/>
      <selection pane="topRight" activeCell="I1" sqref="I1"/>
      <selection pane="bottomLeft" activeCell="B12" sqref="B12"/>
      <selection pane="bottomRight" activeCell="N49" sqref="N49:O49"/>
    </sheetView>
  </sheetViews>
  <sheetFormatPr defaultRowHeight="21.75" x14ac:dyDescent="0.5"/>
  <cols>
    <col min="1" max="1" width="15.42578125" style="243" customWidth="1"/>
    <col min="2" max="3" width="7.7109375" style="243" customWidth="1"/>
    <col min="4" max="4" width="9.28515625" style="243" customWidth="1"/>
    <col min="5" max="5" width="13.7109375" style="243" customWidth="1"/>
    <col min="6" max="6" width="0.85546875" style="243" customWidth="1"/>
    <col min="7" max="7" width="0.140625" style="243" customWidth="1"/>
    <col min="8" max="8" width="0.5703125" style="243" customWidth="1"/>
    <col min="9" max="10" width="19.7109375" style="243" customWidth="1"/>
    <col min="11" max="11" width="14.42578125" style="243" customWidth="1"/>
    <col min="12" max="12" width="5.28515625" style="243" customWidth="1"/>
    <col min="13" max="13" width="19.7109375" style="243" customWidth="1"/>
    <col min="14" max="14" width="13.5703125" style="243" customWidth="1"/>
    <col min="15" max="15" width="6.140625" style="243" customWidth="1"/>
    <col min="16" max="16" width="9.5703125" style="243" customWidth="1"/>
    <col min="17" max="17" width="0.28515625" style="243" customWidth="1"/>
    <col min="18" max="18" width="9.85546875" style="243" customWidth="1"/>
    <col min="19" max="29" width="19.7109375" style="243" customWidth="1"/>
    <col min="30" max="16384" width="9.140625" style="243"/>
  </cols>
  <sheetData>
    <row r="1" spans="1:29" ht="12.95" customHeight="1" x14ac:dyDescent="0.5">
      <c r="A1" s="523"/>
      <c r="B1" s="524"/>
      <c r="C1" s="524"/>
      <c r="D1" s="524"/>
      <c r="E1" s="524"/>
      <c r="O1" s="525"/>
      <c r="P1" s="524"/>
    </row>
    <row r="2" spans="1:29" ht="18" customHeight="1" x14ac:dyDescent="0.5">
      <c r="A2" s="537" t="s">
        <v>178</v>
      </c>
      <c r="B2" s="537"/>
      <c r="C2" s="537"/>
      <c r="D2" s="537"/>
      <c r="E2" s="537"/>
      <c r="F2" s="537"/>
      <c r="G2" s="537"/>
      <c r="H2" s="537"/>
      <c r="I2" s="537"/>
      <c r="J2" s="537"/>
      <c r="K2" s="537"/>
      <c r="L2" s="537"/>
      <c r="M2" s="537"/>
      <c r="N2" s="537"/>
      <c r="O2" s="537"/>
      <c r="P2" s="537"/>
      <c r="Q2" s="537"/>
      <c r="R2" s="537"/>
      <c r="S2" s="537"/>
      <c r="T2" s="537"/>
      <c r="U2" s="537"/>
      <c r="V2" s="537"/>
      <c r="W2" s="537"/>
      <c r="X2" s="537"/>
      <c r="Y2" s="537"/>
      <c r="Z2" s="537"/>
      <c r="AA2" s="537"/>
      <c r="AB2" s="537"/>
      <c r="AC2" s="537"/>
    </row>
    <row r="3" spans="1:29" ht="18" customHeight="1" x14ac:dyDescent="0.5">
      <c r="A3" s="537" t="s">
        <v>271</v>
      </c>
      <c r="B3" s="537"/>
      <c r="C3" s="537"/>
      <c r="D3" s="537"/>
      <c r="E3" s="537"/>
      <c r="F3" s="537"/>
      <c r="G3" s="537"/>
      <c r="H3" s="537"/>
      <c r="I3" s="537"/>
      <c r="J3" s="537"/>
      <c r="K3" s="537"/>
      <c r="L3" s="537"/>
      <c r="M3" s="537"/>
      <c r="N3" s="537"/>
      <c r="O3" s="537"/>
      <c r="P3" s="537"/>
      <c r="Q3" s="537"/>
      <c r="R3" s="537"/>
      <c r="S3" s="537"/>
      <c r="T3" s="537"/>
      <c r="U3" s="537"/>
      <c r="V3" s="537"/>
      <c r="W3" s="537"/>
      <c r="X3" s="537"/>
      <c r="Y3" s="537"/>
      <c r="Z3" s="537"/>
      <c r="AA3" s="537"/>
      <c r="AB3" s="537"/>
      <c r="AC3" s="537"/>
    </row>
    <row r="4" spans="1:29" ht="18" customHeight="1" x14ac:dyDescent="0.5">
      <c r="A4" s="538" t="s">
        <v>725</v>
      </c>
      <c r="B4" s="538"/>
      <c r="C4" s="538"/>
      <c r="D4" s="538"/>
      <c r="E4" s="538"/>
      <c r="F4" s="538"/>
      <c r="G4" s="538"/>
      <c r="H4" s="538"/>
      <c r="I4" s="538"/>
      <c r="J4" s="538"/>
      <c r="K4" s="538"/>
      <c r="L4" s="538"/>
      <c r="M4" s="538"/>
      <c r="N4" s="538"/>
      <c r="O4" s="538"/>
      <c r="P4" s="538"/>
      <c r="Q4" s="538"/>
      <c r="R4" s="538"/>
      <c r="S4" s="538"/>
      <c r="T4" s="538"/>
      <c r="U4" s="538"/>
      <c r="V4" s="538"/>
      <c r="W4" s="538"/>
      <c r="X4" s="538"/>
      <c r="Y4" s="538"/>
      <c r="Z4" s="538"/>
      <c r="AA4" s="538"/>
      <c r="AB4" s="538"/>
      <c r="AC4" s="538"/>
    </row>
    <row r="5" spans="1:29" ht="0" hidden="1" customHeight="1" x14ac:dyDescent="0.5"/>
    <row r="6" spans="1:29" ht="43.5" x14ac:dyDescent="0.5">
      <c r="A6" s="280"/>
      <c r="B6" s="281"/>
      <c r="C6" s="281"/>
      <c r="D6" s="281"/>
      <c r="E6" s="281"/>
      <c r="F6" s="281"/>
      <c r="G6" s="281"/>
      <c r="H6" s="282"/>
      <c r="I6" s="528" t="s">
        <v>104</v>
      </c>
      <c r="J6" s="539"/>
      <c r="K6" s="528" t="s">
        <v>105</v>
      </c>
      <c r="L6" s="540"/>
      <c r="M6" s="539"/>
      <c r="N6" s="528" t="s">
        <v>106</v>
      </c>
      <c r="O6" s="540"/>
      <c r="P6" s="540"/>
      <c r="Q6" s="540"/>
      <c r="R6" s="539"/>
      <c r="S6" s="283" t="s">
        <v>148</v>
      </c>
      <c r="T6" s="283" t="s">
        <v>149</v>
      </c>
      <c r="U6" s="528" t="s">
        <v>107</v>
      </c>
      <c r="V6" s="539"/>
      <c r="W6" s="283" t="s">
        <v>150</v>
      </c>
      <c r="X6" s="528" t="s">
        <v>108</v>
      </c>
      <c r="Y6" s="539"/>
      <c r="Z6" s="283" t="s">
        <v>151</v>
      </c>
      <c r="AA6" s="283" t="s">
        <v>109</v>
      </c>
      <c r="AB6" s="283" t="s">
        <v>110</v>
      </c>
      <c r="AC6" s="313" t="s">
        <v>272</v>
      </c>
    </row>
    <row r="7" spans="1:29" x14ac:dyDescent="0.5">
      <c r="A7" s="284"/>
      <c r="B7" s="285"/>
      <c r="C7" s="285"/>
      <c r="D7" s="285"/>
      <c r="E7" s="285"/>
      <c r="F7" s="285"/>
      <c r="G7" s="285"/>
      <c r="H7" s="286"/>
      <c r="I7" s="543" t="s">
        <v>216</v>
      </c>
      <c r="J7" s="544"/>
      <c r="K7" s="543" t="s">
        <v>217</v>
      </c>
      <c r="L7" s="546"/>
      <c r="M7" s="544"/>
      <c r="N7" s="543" t="s">
        <v>218</v>
      </c>
      <c r="O7" s="546"/>
      <c r="P7" s="546"/>
      <c r="Q7" s="546"/>
      <c r="R7" s="544"/>
      <c r="S7" s="543" t="s">
        <v>239</v>
      </c>
      <c r="T7" s="543" t="s">
        <v>240</v>
      </c>
      <c r="U7" s="543" t="s">
        <v>219</v>
      </c>
      <c r="V7" s="544"/>
      <c r="W7" s="543" t="s">
        <v>241</v>
      </c>
      <c r="X7" s="543" t="s">
        <v>220</v>
      </c>
      <c r="Y7" s="544"/>
      <c r="Z7" s="543" t="s">
        <v>242</v>
      </c>
      <c r="AA7" s="543" t="s">
        <v>221</v>
      </c>
      <c r="AB7" s="543" t="s">
        <v>222</v>
      </c>
      <c r="AC7" s="541"/>
    </row>
    <row r="8" spans="1:29" x14ac:dyDescent="0.5">
      <c r="A8" s="284"/>
      <c r="B8" s="285"/>
      <c r="C8" s="285"/>
      <c r="D8" s="285"/>
      <c r="E8" s="535" t="s">
        <v>223</v>
      </c>
      <c r="F8" s="536"/>
      <c r="G8" s="536"/>
      <c r="H8" s="286"/>
      <c r="I8" s="545"/>
      <c r="J8" s="312"/>
      <c r="K8" s="545"/>
      <c r="L8" s="311"/>
      <c r="M8" s="312"/>
      <c r="N8" s="545"/>
      <c r="O8" s="311"/>
      <c r="P8" s="311"/>
      <c r="Q8" s="311"/>
      <c r="R8" s="312"/>
      <c r="S8" s="542"/>
      <c r="T8" s="542"/>
      <c r="U8" s="545"/>
      <c r="V8" s="312"/>
      <c r="W8" s="542"/>
      <c r="X8" s="545"/>
      <c r="Y8" s="312"/>
      <c r="Z8" s="542"/>
      <c r="AA8" s="542"/>
      <c r="AB8" s="542"/>
      <c r="AC8" s="541"/>
    </row>
    <row r="9" spans="1:29" x14ac:dyDescent="0.5">
      <c r="A9" s="284"/>
      <c r="B9" s="285"/>
      <c r="C9" s="285"/>
      <c r="D9" s="285"/>
      <c r="E9" s="536"/>
      <c r="F9" s="536"/>
      <c r="G9" s="536"/>
      <c r="H9" s="286"/>
      <c r="I9" s="528" t="s">
        <v>111</v>
      </c>
      <c r="J9" s="528" t="s">
        <v>112</v>
      </c>
      <c r="K9" s="528" t="s">
        <v>113</v>
      </c>
      <c r="L9" s="530"/>
      <c r="M9" s="528" t="s">
        <v>114</v>
      </c>
      <c r="N9" s="528" t="s">
        <v>115</v>
      </c>
      <c r="O9" s="530"/>
      <c r="P9" s="528" t="s">
        <v>116</v>
      </c>
      <c r="Q9" s="549"/>
      <c r="R9" s="530"/>
      <c r="S9" s="528" t="s">
        <v>319</v>
      </c>
      <c r="T9" s="528" t="s">
        <v>152</v>
      </c>
      <c r="U9" s="528" t="s">
        <v>117</v>
      </c>
      <c r="V9" s="528" t="s">
        <v>118</v>
      </c>
      <c r="W9" s="528" t="s">
        <v>153</v>
      </c>
      <c r="X9" s="528" t="s">
        <v>119</v>
      </c>
      <c r="Y9" s="528" t="s">
        <v>154</v>
      </c>
      <c r="Z9" s="528" t="s">
        <v>155</v>
      </c>
      <c r="AA9" s="528" t="s">
        <v>120</v>
      </c>
      <c r="AB9" s="528" t="s">
        <v>2</v>
      </c>
      <c r="AC9" s="541"/>
    </row>
    <row r="10" spans="1:29" x14ac:dyDescent="0.5">
      <c r="A10" s="284"/>
      <c r="B10" s="285"/>
      <c r="C10" s="285"/>
      <c r="D10" s="285"/>
      <c r="E10" s="285"/>
      <c r="F10" s="285"/>
      <c r="G10" s="285"/>
      <c r="H10" s="286"/>
      <c r="I10" s="529"/>
      <c r="J10" s="529"/>
      <c r="K10" s="531"/>
      <c r="L10" s="532"/>
      <c r="M10" s="529"/>
      <c r="N10" s="531"/>
      <c r="O10" s="532"/>
      <c r="P10" s="531"/>
      <c r="Q10" s="550"/>
      <c r="R10" s="532"/>
      <c r="S10" s="529"/>
      <c r="T10" s="529"/>
      <c r="U10" s="529"/>
      <c r="V10" s="529"/>
      <c r="W10" s="529"/>
      <c r="X10" s="529"/>
      <c r="Y10" s="529"/>
      <c r="Z10" s="529"/>
      <c r="AA10" s="529"/>
      <c r="AB10" s="529"/>
      <c r="AC10" s="541"/>
    </row>
    <row r="11" spans="1:29" x14ac:dyDescent="0.5">
      <c r="A11" s="284"/>
      <c r="B11" s="285"/>
      <c r="C11" s="285"/>
      <c r="D11" s="285"/>
      <c r="E11" s="285"/>
      <c r="F11" s="285"/>
      <c r="G11" s="285"/>
      <c r="H11" s="286"/>
      <c r="I11" s="543" t="s">
        <v>225</v>
      </c>
      <c r="J11" s="543" t="s">
        <v>226</v>
      </c>
      <c r="K11" s="543" t="s">
        <v>227</v>
      </c>
      <c r="L11" s="544"/>
      <c r="M11" s="543" t="s">
        <v>228</v>
      </c>
      <c r="N11" s="543" t="s">
        <v>229</v>
      </c>
      <c r="O11" s="544"/>
      <c r="P11" s="543" t="s">
        <v>230</v>
      </c>
      <c r="Q11" s="546"/>
      <c r="R11" s="544"/>
      <c r="S11" s="543" t="s">
        <v>320</v>
      </c>
      <c r="T11" s="543" t="s">
        <v>243</v>
      </c>
      <c r="U11" s="543" t="s">
        <v>231</v>
      </c>
      <c r="V11" s="543" t="s">
        <v>232</v>
      </c>
      <c r="W11" s="543" t="s">
        <v>244</v>
      </c>
      <c r="X11" s="543" t="s">
        <v>245</v>
      </c>
      <c r="Y11" s="543" t="s">
        <v>233</v>
      </c>
      <c r="Z11" s="543" t="s">
        <v>246</v>
      </c>
      <c r="AA11" s="543" t="s">
        <v>234</v>
      </c>
      <c r="AB11" s="543" t="s">
        <v>235</v>
      </c>
      <c r="AC11" s="541"/>
    </row>
    <row r="12" spans="1:29" x14ac:dyDescent="0.5">
      <c r="A12" s="551" t="s">
        <v>224</v>
      </c>
      <c r="B12" s="536"/>
      <c r="C12" s="285"/>
      <c r="D12" s="285"/>
      <c r="E12" s="285"/>
      <c r="F12" s="285"/>
      <c r="G12" s="285"/>
      <c r="H12" s="286"/>
      <c r="I12" s="541"/>
      <c r="J12" s="541"/>
      <c r="K12" s="547"/>
      <c r="L12" s="548"/>
      <c r="M12" s="541"/>
      <c r="N12" s="547"/>
      <c r="O12" s="548"/>
      <c r="P12" s="547"/>
      <c r="Q12" s="524"/>
      <c r="R12" s="548"/>
      <c r="S12" s="541"/>
      <c r="T12" s="541"/>
      <c r="U12" s="541"/>
      <c r="V12" s="541"/>
      <c r="W12" s="541"/>
      <c r="X12" s="541"/>
      <c r="Y12" s="541"/>
      <c r="Z12" s="541"/>
      <c r="AA12" s="541"/>
      <c r="AB12" s="541"/>
      <c r="AC12" s="541"/>
    </row>
    <row r="13" spans="1:29" x14ac:dyDescent="0.5">
      <c r="A13" s="287"/>
      <c r="B13" s="288"/>
      <c r="C13" s="288"/>
      <c r="D13" s="288"/>
      <c r="E13" s="288"/>
      <c r="F13" s="288"/>
      <c r="G13" s="288"/>
      <c r="H13" s="289"/>
      <c r="I13" s="542"/>
      <c r="J13" s="542"/>
      <c r="K13" s="545"/>
      <c r="L13" s="312"/>
      <c r="M13" s="542"/>
      <c r="N13" s="545"/>
      <c r="O13" s="312"/>
      <c r="P13" s="545"/>
      <c r="Q13" s="311"/>
      <c r="R13" s="312"/>
      <c r="S13" s="542"/>
      <c r="T13" s="542"/>
      <c r="U13" s="542"/>
      <c r="V13" s="542"/>
      <c r="W13" s="542"/>
      <c r="X13" s="542"/>
      <c r="Y13" s="542"/>
      <c r="Z13" s="542"/>
      <c r="AA13" s="542"/>
      <c r="AB13" s="542"/>
      <c r="AC13" s="542"/>
    </row>
    <row r="14" spans="1:29" x14ac:dyDescent="0.5">
      <c r="A14" s="522" t="s">
        <v>2</v>
      </c>
      <c r="B14" s="522" t="s">
        <v>270</v>
      </c>
      <c r="C14" s="530"/>
      <c r="D14" s="522" t="s">
        <v>121</v>
      </c>
      <c r="E14" s="314"/>
      <c r="F14" s="314"/>
      <c r="G14" s="314"/>
      <c r="H14" s="315"/>
      <c r="I14" s="276">
        <v>0</v>
      </c>
      <c r="J14" s="276">
        <v>0</v>
      </c>
      <c r="K14" s="527">
        <v>0</v>
      </c>
      <c r="L14" s="315"/>
      <c r="M14" s="276">
        <v>0</v>
      </c>
      <c r="N14" s="527">
        <v>0</v>
      </c>
      <c r="O14" s="315"/>
      <c r="P14" s="527">
        <v>0</v>
      </c>
      <c r="Q14" s="314"/>
      <c r="R14" s="315"/>
      <c r="S14" s="276">
        <v>0</v>
      </c>
      <c r="T14" s="276">
        <v>0</v>
      </c>
      <c r="U14" s="276">
        <v>0</v>
      </c>
      <c r="V14" s="276">
        <v>0</v>
      </c>
      <c r="W14" s="276">
        <v>0</v>
      </c>
      <c r="X14" s="276">
        <v>0</v>
      </c>
      <c r="Y14" s="276">
        <v>0</v>
      </c>
      <c r="Z14" s="276">
        <v>0</v>
      </c>
      <c r="AA14" s="276">
        <v>0</v>
      </c>
      <c r="AB14" s="276">
        <v>11637</v>
      </c>
      <c r="AC14" s="276">
        <v>11637</v>
      </c>
    </row>
    <row r="15" spans="1:29" x14ac:dyDescent="0.5">
      <c r="A15" s="541"/>
      <c r="B15" s="547"/>
      <c r="C15" s="548"/>
      <c r="D15" s="522" t="s">
        <v>123</v>
      </c>
      <c r="E15" s="314"/>
      <c r="F15" s="314"/>
      <c r="G15" s="314"/>
      <c r="H15" s="315"/>
      <c r="I15" s="276">
        <v>0</v>
      </c>
      <c r="J15" s="276">
        <v>0</v>
      </c>
      <c r="K15" s="527">
        <v>0</v>
      </c>
      <c r="L15" s="315"/>
      <c r="M15" s="276">
        <v>0</v>
      </c>
      <c r="N15" s="527">
        <v>0</v>
      </c>
      <c r="O15" s="315"/>
      <c r="P15" s="527">
        <v>0</v>
      </c>
      <c r="Q15" s="314"/>
      <c r="R15" s="315"/>
      <c r="S15" s="276">
        <v>0</v>
      </c>
      <c r="T15" s="276">
        <v>0</v>
      </c>
      <c r="U15" s="276">
        <v>0</v>
      </c>
      <c r="V15" s="276">
        <v>0</v>
      </c>
      <c r="W15" s="276">
        <v>0</v>
      </c>
      <c r="X15" s="276">
        <v>0</v>
      </c>
      <c r="Y15" s="276">
        <v>0</v>
      </c>
      <c r="Z15" s="276">
        <v>0</v>
      </c>
      <c r="AA15" s="276">
        <v>0</v>
      </c>
      <c r="AB15" s="276">
        <v>1980500</v>
      </c>
      <c r="AC15" s="276">
        <v>1980500</v>
      </c>
    </row>
    <row r="16" spans="1:29" x14ac:dyDescent="0.5">
      <c r="A16" s="541"/>
      <c r="B16" s="547"/>
      <c r="C16" s="548"/>
      <c r="D16" s="522" t="s">
        <v>124</v>
      </c>
      <c r="E16" s="314"/>
      <c r="F16" s="314"/>
      <c r="G16" s="314"/>
      <c r="H16" s="315"/>
      <c r="I16" s="276">
        <v>0</v>
      </c>
      <c r="J16" s="276">
        <v>0</v>
      </c>
      <c r="K16" s="527">
        <v>0</v>
      </c>
      <c r="L16" s="315"/>
      <c r="M16" s="276">
        <v>0</v>
      </c>
      <c r="N16" s="527">
        <v>0</v>
      </c>
      <c r="O16" s="315"/>
      <c r="P16" s="527">
        <v>0</v>
      </c>
      <c r="Q16" s="314"/>
      <c r="R16" s="315"/>
      <c r="S16" s="276">
        <v>0</v>
      </c>
      <c r="T16" s="276">
        <v>0</v>
      </c>
      <c r="U16" s="276">
        <v>0</v>
      </c>
      <c r="V16" s="276">
        <v>0</v>
      </c>
      <c r="W16" s="276">
        <v>0</v>
      </c>
      <c r="X16" s="276">
        <v>0</v>
      </c>
      <c r="Y16" s="276">
        <v>0</v>
      </c>
      <c r="Z16" s="276">
        <v>0</v>
      </c>
      <c r="AA16" s="276">
        <v>0</v>
      </c>
      <c r="AB16" s="276">
        <v>1109600</v>
      </c>
      <c r="AC16" s="276">
        <v>1109600</v>
      </c>
    </row>
    <row r="17" spans="1:29" x14ac:dyDescent="0.5">
      <c r="A17" s="541"/>
      <c r="B17" s="547"/>
      <c r="C17" s="548"/>
      <c r="D17" s="522" t="s">
        <v>125</v>
      </c>
      <c r="E17" s="314"/>
      <c r="F17" s="314"/>
      <c r="G17" s="314"/>
      <c r="H17" s="315"/>
      <c r="I17" s="276">
        <v>0</v>
      </c>
      <c r="J17" s="276">
        <v>0</v>
      </c>
      <c r="K17" s="527">
        <v>0</v>
      </c>
      <c r="L17" s="315"/>
      <c r="M17" s="276">
        <v>0</v>
      </c>
      <c r="N17" s="527">
        <v>0</v>
      </c>
      <c r="O17" s="315"/>
      <c r="P17" s="527">
        <v>0</v>
      </c>
      <c r="Q17" s="314"/>
      <c r="R17" s="315"/>
      <c r="S17" s="276">
        <v>0</v>
      </c>
      <c r="T17" s="276">
        <v>0</v>
      </c>
      <c r="U17" s="276">
        <v>0</v>
      </c>
      <c r="V17" s="276">
        <v>0</v>
      </c>
      <c r="W17" s="276">
        <v>0</v>
      </c>
      <c r="X17" s="276">
        <v>0</v>
      </c>
      <c r="Y17" s="276">
        <v>0</v>
      </c>
      <c r="Z17" s="276">
        <v>0</v>
      </c>
      <c r="AA17" s="276">
        <v>0</v>
      </c>
      <c r="AB17" s="276">
        <v>66000</v>
      </c>
      <c r="AC17" s="276">
        <v>66000</v>
      </c>
    </row>
    <row r="18" spans="1:29" x14ac:dyDescent="0.5">
      <c r="A18" s="541"/>
      <c r="B18" s="547"/>
      <c r="C18" s="548"/>
      <c r="D18" s="522" t="s">
        <v>156</v>
      </c>
      <c r="E18" s="314"/>
      <c r="F18" s="314"/>
      <c r="G18" s="314"/>
      <c r="H18" s="315"/>
      <c r="I18" s="276">
        <v>0</v>
      </c>
      <c r="J18" s="276">
        <v>0</v>
      </c>
      <c r="K18" s="527">
        <v>0</v>
      </c>
      <c r="L18" s="315"/>
      <c r="M18" s="276">
        <v>0</v>
      </c>
      <c r="N18" s="527">
        <v>0</v>
      </c>
      <c r="O18" s="315"/>
      <c r="P18" s="527">
        <v>0</v>
      </c>
      <c r="Q18" s="314"/>
      <c r="R18" s="315"/>
      <c r="S18" s="276">
        <v>0</v>
      </c>
      <c r="T18" s="276">
        <v>0</v>
      </c>
      <c r="U18" s="276">
        <v>0</v>
      </c>
      <c r="V18" s="276">
        <v>0</v>
      </c>
      <c r="W18" s="276">
        <v>0</v>
      </c>
      <c r="X18" s="276">
        <v>0</v>
      </c>
      <c r="Y18" s="276">
        <v>0</v>
      </c>
      <c r="Z18" s="276">
        <v>0</v>
      </c>
      <c r="AA18" s="276">
        <v>0</v>
      </c>
      <c r="AB18" s="276">
        <v>289</v>
      </c>
      <c r="AC18" s="276">
        <v>289</v>
      </c>
    </row>
    <row r="19" spans="1:29" x14ac:dyDescent="0.5">
      <c r="A19" s="541"/>
      <c r="B19" s="547"/>
      <c r="C19" s="548"/>
      <c r="D19" s="522" t="s">
        <v>157</v>
      </c>
      <c r="E19" s="314"/>
      <c r="F19" s="314"/>
      <c r="G19" s="314"/>
      <c r="H19" s="315"/>
      <c r="I19" s="276">
        <v>0</v>
      </c>
      <c r="J19" s="276">
        <v>0</v>
      </c>
      <c r="K19" s="527">
        <v>0</v>
      </c>
      <c r="L19" s="315"/>
      <c r="M19" s="276">
        <v>0</v>
      </c>
      <c r="N19" s="527">
        <v>0</v>
      </c>
      <c r="O19" s="315"/>
      <c r="P19" s="527">
        <v>0</v>
      </c>
      <c r="Q19" s="314"/>
      <c r="R19" s="315"/>
      <c r="S19" s="276">
        <v>0</v>
      </c>
      <c r="T19" s="276">
        <v>0</v>
      </c>
      <c r="U19" s="276">
        <v>0</v>
      </c>
      <c r="V19" s="276">
        <v>0</v>
      </c>
      <c r="W19" s="276">
        <v>0</v>
      </c>
      <c r="X19" s="276">
        <v>0</v>
      </c>
      <c r="Y19" s="276">
        <v>0</v>
      </c>
      <c r="Z19" s="276">
        <v>0</v>
      </c>
      <c r="AA19" s="276">
        <v>0</v>
      </c>
      <c r="AB19" s="276">
        <v>75000</v>
      </c>
      <c r="AC19" s="276">
        <v>75000</v>
      </c>
    </row>
    <row r="20" spans="1:29" x14ac:dyDescent="0.5">
      <c r="A20" s="541"/>
      <c r="B20" s="545"/>
      <c r="C20" s="312"/>
      <c r="D20" s="521" t="s">
        <v>273</v>
      </c>
      <c r="E20" s="314"/>
      <c r="F20" s="314"/>
      <c r="G20" s="314"/>
      <c r="H20" s="315"/>
      <c r="I20" s="277">
        <v>0</v>
      </c>
      <c r="J20" s="277">
        <v>0</v>
      </c>
      <c r="K20" s="526">
        <v>0</v>
      </c>
      <c r="L20" s="315"/>
      <c r="M20" s="277">
        <v>0</v>
      </c>
      <c r="N20" s="526">
        <v>0</v>
      </c>
      <c r="O20" s="315"/>
      <c r="P20" s="526">
        <v>0</v>
      </c>
      <c r="Q20" s="314"/>
      <c r="R20" s="315"/>
      <c r="S20" s="277">
        <v>0</v>
      </c>
      <c r="T20" s="277">
        <v>0</v>
      </c>
      <c r="U20" s="277">
        <v>0</v>
      </c>
      <c r="V20" s="277">
        <v>0</v>
      </c>
      <c r="W20" s="277">
        <v>0</v>
      </c>
      <c r="X20" s="277">
        <v>0</v>
      </c>
      <c r="Y20" s="277">
        <v>0</v>
      </c>
      <c r="Z20" s="277">
        <v>0</v>
      </c>
      <c r="AA20" s="277">
        <v>0</v>
      </c>
      <c r="AB20" s="277">
        <v>3243026</v>
      </c>
      <c r="AC20" s="277">
        <v>3243026</v>
      </c>
    </row>
    <row r="21" spans="1:29" x14ac:dyDescent="0.5">
      <c r="A21" s="542"/>
      <c r="B21" s="552" t="s">
        <v>274</v>
      </c>
      <c r="C21" s="314"/>
      <c r="D21" s="314"/>
      <c r="E21" s="314"/>
      <c r="F21" s="314"/>
      <c r="G21" s="314"/>
      <c r="H21" s="315"/>
      <c r="I21" s="278">
        <v>0</v>
      </c>
      <c r="J21" s="278">
        <v>0</v>
      </c>
      <c r="K21" s="533">
        <v>0</v>
      </c>
      <c r="L21" s="315"/>
      <c r="M21" s="278">
        <v>0</v>
      </c>
      <c r="N21" s="533">
        <v>0</v>
      </c>
      <c r="O21" s="315"/>
      <c r="P21" s="533">
        <v>0</v>
      </c>
      <c r="Q21" s="314"/>
      <c r="R21" s="315"/>
      <c r="S21" s="278">
        <v>0</v>
      </c>
      <c r="T21" s="278">
        <v>0</v>
      </c>
      <c r="U21" s="278">
        <v>0</v>
      </c>
      <c r="V21" s="278">
        <v>0</v>
      </c>
      <c r="W21" s="278">
        <v>0</v>
      </c>
      <c r="X21" s="278">
        <v>0</v>
      </c>
      <c r="Y21" s="278">
        <v>0</v>
      </c>
      <c r="Z21" s="278">
        <v>0</v>
      </c>
      <c r="AA21" s="278">
        <v>0</v>
      </c>
      <c r="AB21" s="278">
        <v>3243026</v>
      </c>
      <c r="AC21" s="278">
        <v>3243026</v>
      </c>
    </row>
    <row r="22" spans="1:29" x14ac:dyDescent="0.5">
      <c r="A22" s="522" t="s">
        <v>48</v>
      </c>
      <c r="B22" s="522" t="s">
        <v>270</v>
      </c>
      <c r="C22" s="530"/>
      <c r="D22" s="522" t="s">
        <v>126</v>
      </c>
      <c r="E22" s="314"/>
      <c r="F22" s="314"/>
      <c r="G22" s="314"/>
      <c r="H22" s="315"/>
      <c r="I22" s="276">
        <v>128520</v>
      </c>
      <c r="J22" s="276">
        <v>0</v>
      </c>
      <c r="K22" s="527">
        <v>0</v>
      </c>
      <c r="L22" s="315"/>
      <c r="M22" s="276">
        <v>0</v>
      </c>
      <c r="N22" s="527">
        <v>0</v>
      </c>
      <c r="O22" s="315"/>
      <c r="P22" s="527">
        <v>0</v>
      </c>
      <c r="Q22" s="314"/>
      <c r="R22" s="315"/>
      <c r="S22" s="276">
        <v>0</v>
      </c>
      <c r="T22" s="276">
        <v>0</v>
      </c>
      <c r="U22" s="276">
        <v>0</v>
      </c>
      <c r="V22" s="276">
        <v>0</v>
      </c>
      <c r="W22" s="276">
        <v>0</v>
      </c>
      <c r="X22" s="276">
        <v>0</v>
      </c>
      <c r="Y22" s="276">
        <v>0</v>
      </c>
      <c r="Z22" s="276">
        <v>0</v>
      </c>
      <c r="AA22" s="276">
        <v>0</v>
      </c>
      <c r="AB22" s="276">
        <v>0</v>
      </c>
      <c r="AC22" s="276">
        <v>128520</v>
      </c>
    </row>
    <row r="23" spans="1:29" x14ac:dyDescent="0.5">
      <c r="A23" s="541"/>
      <c r="B23" s="547"/>
      <c r="C23" s="548"/>
      <c r="D23" s="522" t="s">
        <v>127</v>
      </c>
      <c r="E23" s="314"/>
      <c r="F23" s="314"/>
      <c r="G23" s="314"/>
      <c r="H23" s="315"/>
      <c r="I23" s="276">
        <v>10530</v>
      </c>
      <c r="J23" s="276">
        <v>0</v>
      </c>
      <c r="K23" s="527">
        <v>0</v>
      </c>
      <c r="L23" s="315"/>
      <c r="M23" s="276">
        <v>0</v>
      </c>
      <c r="N23" s="527">
        <v>0</v>
      </c>
      <c r="O23" s="315"/>
      <c r="P23" s="527">
        <v>0</v>
      </c>
      <c r="Q23" s="314"/>
      <c r="R23" s="315"/>
      <c r="S23" s="276">
        <v>0</v>
      </c>
      <c r="T23" s="276">
        <v>0</v>
      </c>
      <c r="U23" s="276">
        <v>0</v>
      </c>
      <c r="V23" s="276">
        <v>0</v>
      </c>
      <c r="W23" s="276">
        <v>0</v>
      </c>
      <c r="X23" s="276">
        <v>0</v>
      </c>
      <c r="Y23" s="276">
        <v>0</v>
      </c>
      <c r="Z23" s="276">
        <v>0</v>
      </c>
      <c r="AA23" s="276">
        <v>0</v>
      </c>
      <c r="AB23" s="276">
        <v>0</v>
      </c>
      <c r="AC23" s="276">
        <v>10530</v>
      </c>
    </row>
    <row r="24" spans="1:29" x14ac:dyDescent="0.5">
      <c r="A24" s="541"/>
      <c r="B24" s="547"/>
      <c r="C24" s="548"/>
      <c r="D24" s="522" t="s">
        <v>128</v>
      </c>
      <c r="E24" s="314"/>
      <c r="F24" s="314"/>
      <c r="G24" s="314"/>
      <c r="H24" s="315"/>
      <c r="I24" s="276">
        <v>10530</v>
      </c>
      <c r="J24" s="276">
        <v>0</v>
      </c>
      <c r="K24" s="527">
        <v>0</v>
      </c>
      <c r="L24" s="315"/>
      <c r="M24" s="276">
        <v>0</v>
      </c>
      <c r="N24" s="527">
        <v>0</v>
      </c>
      <c r="O24" s="315"/>
      <c r="P24" s="527">
        <v>0</v>
      </c>
      <c r="Q24" s="314"/>
      <c r="R24" s="315"/>
      <c r="S24" s="276">
        <v>0</v>
      </c>
      <c r="T24" s="276">
        <v>0</v>
      </c>
      <c r="U24" s="276">
        <v>0</v>
      </c>
      <c r="V24" s="276">
        <v>0</v>
      </c>
      <c r="W24" s="276">
        <v>0</v>
      </c>
      <c r="X24" s="276">
        <v>0</v>
      </c>
      <c r="Y24" s="276">
        <v>0</v>
      </c>
      <c r="Z24" s="276">
        <v>0</v>
      </c>
      <c r="AA24" s="276">
        <v>0</v>
      </c>
      <c r="AB24" s="276">
        <v>0</v>
      </c>
      <c r="AC24" s="276">
        <v>10530</v>
      </c>
    </row>
    <row r="25" spans="1:29" x14ac:dyDescent="0.5">
      <c r="A25" s="541"/>
      <c r="B25" s="547"/>
      <c r="C25" s="548"/>
      <c r="D25" s="522" t="s">
        <v>129</v>
      </c>
      <c r="E25" s="314"/>
      <c r="F25" s="314"/>
      <c r="G25" s="314"/>
      <c r="H25" s="315"/>
      <c r="I25" s="276">
        <v>21600</v>
      </c>
      <c r="J25" s="276">
        <v>0</v>
      </c>
      <c r="K25" s="527">
        <v>0</v>
      </c>
      <c r="L25" s="315"/>
      <c r="M25" s="276">
        <v>0</v>
      </c>
      <c r="N25" s="527">
        <v>0</v>
      </c>
      <c r="O25" s="315"/>
      <c r="P25" s="527">
        <v>0</v>
      </c>
      <c r="Q25" s="314"/>
      <c r="R25" s="315"/>
      <c r="S25" s="276">
        <v>0</v>
      </c>
      <c r="T25" s="276">
        <v>0</v>
      </c>
      <c r="U25" s="276">
        <v>0</v>
      </c>
      <c r="V25" s="276">
        <v>0</v>
      </c>
      <c r="W25" s="276">
        <v>0</v>
      </c>
      <c r="X25" s="276">
        <v>0</v>
      </c>
      <c r="Y25" s="276">
        <v>0</v>
      </c>
      <c r="Z25" s="276">
        <v>0</v>
      </c>
      <c r="AA25" s="276">
        <v>0</v>
      </c>
      <c r="AB25" s="276">
        <v>0</v>
      </c>
      <c r="AC25" s="276">
        <v>21600</v>
      </c>
    </row>
    <row r="26" spans="1:29" x14ac:dyDescent="0.5">
      <c r="A26" s="541"/>
      <c r="B26" s="547"/>
      <c r="C26" s="548"/>
      <c r="D26" s="522" t="s">
        <v>130</v>
      </c>
      <c r="E26" s="314"/>
      <c r="F26" s="314"/>
      <c r="G26" s="314"/>
      <c r="H26" s="315"/>
      <c r="I26" s="276">
        <v>406800</v>
      </c>
      <c r="J26" s="276">
        <v>0</v>
      </c>
      <c r="K26" s="527">
        <v>0</v>
      </c>
      <c r="L26" s="315"/>
      <c r="M26" s="276">
        <v>0</v>
      </c>
      <c r="N26" s="527">
        <v>0</v>
      </c>
      <c r="O26" s="315"/>
      <c r="P26" s="527">
        <v>0</v>
      </c>
      <c r="Q26" s="314"/>
      <c r="R26" s="315"/>
      <c r="S26" s="276">
        <v>0</v>
      </c>
      <c r="T26" s="276">
        <v>0</v>
      </c>
      <c r="U26" s="276">
        <v>0</v>
      </c>
      <c r="V26" s="276">
        <v>0</v>
      </c>
      <c r="W26" s="276">
        <v>0</v>
      </c>
      <c r="X26" s="276">
        <v>0</v>
      </c>
      <c r="Y26" s="276">
        <v>0</v>
      </c>
      <c r="Z26" s="276">
        <v>0</v>
      </c>
      <c r="AA26" s="276">
        <v>0</v>
      </c>
      <c r="AB26" s="276">
        <v>0</v>
      </c>
      <c r="AC26" s="276">
        <v>406800</v>
      </c>
    </row>
    <row r="27" spans="1:29" x14ac:dyDescent="0.5">
      <c r="A27" s="541"/>
      <c r="B27" s="545"/>
      <c r="C27" s="312"/>
      <c r="D27" s="521" t="s">
        <v>273</v>
      </c>
      <c r="E27" s="314"/>
      <c r="F27" s="314"/>
      <c r="G27" s="314"/>
      <c r="H27" s="315"/>
      <c r="I27" s="277">
        <v>577980</v>
      </c>
      <c r="J27" s="277">
        <v>0</v>
      </c>
      <c r="K27" s="526">
        <v>0</v>
      </c>
      <c r="L27" s="315"/>
      <c r="M27" s="277">
        <v>0</v>
      </c>
      <c r="N27" s="526">
        <v>0</v>
      </c>
      <c r="O27" s="315"/>
      <c r="P27" s="526">
        <v>0</v>
      </c>
      <c r="Q27" s="314"/>
      <c r="R27" s="315"/>
      <c r="S27" s="277">
        <v>0</v>
      </c>
      <c r="T27" s="277">
        <v>0</v>
      </c>
      <c r="U27" s="277">
        <v>0</v>
      </c>
      <c r="V27" s="277">
        <v>0</v>
      </c>
      <c r="W27" s="277">
        <v>0</v>
      </c>
      <c r="X27" s="277">
        <v>0</v>
      </c>
      <c r="Y27" s="277">
        <v>0</v>
      </c>
      <c r="Z27" s="277">
        <v>0</v>
      </c>
      <c r="AA27" s="277">
        <v>0</v>
      </c>
      <c r="AB27" s="277">
        <v>0</v>
      </c>
      <c r="AC27" s="277">
        <v>577980</v>
      </c>
    </row>
    <row r="28" spans="1:29" x14ac:dyDescent="0.5">
      <c r="A28" s="542"/>
      <c r="B28" s="552" t="s">
        <v>274</v>
      </c>
      <c r="C28" s="314"/>
      <c r="D28" s="314"/>
      <c r="E28" s="314"/>
      <c r="F28" s="314"/>
      <c r="G28" s="314"/>
      <c r="H28" s="315"/>
      <c r="I28" s="278">
        <v>577980</v>
      </c>
      <c r="J28" s="278">
        <v>0</v>
      </c>
      <c r="K28" s="533">
        <v>0</v>
      </c>
      <c r="L28" s="315"/>
      <c r="M28" s="278">
        <v>0</v>
      </c>
      <c r="N28" s="533">
        <v>0</v>
      </c>
      <c r="O28" s="315"/>
      <c r="P28" s="533">
        <v>0</v>
      </c>
      <c r="Q28" s="314"/>
      <c r="R28" s="315"/>
      <c r="S28" s="278">
        <v>0</v>
      </c>
      <c r="T28" s="278">
        <v>0</v>
      </c>
      <c r="U28" s="278">
        <v>0</v>
      </c>
      <c r="V28" s="278">
        <v>0</v>
      </c>
      <c r="W28" s="278">
        <v>0</v>
      </c>
      <c r="X28" s="278">
        <v>0</v>
      </c>
      <c r="Y28" s="278">
        <v>0</v>
      </c>
      <c r="Z28" s="278">
        <v>0</v>
      </c>
      <c r="AA28" s="278">
        <v>0</v>
      </c>
      <c r="AB28" s="278">
        <v>0</v>
      </c>
      <c r="AC28" s="278">
        <v>577980</v>
      </c>
    </row>
    <row r="29" spans="1:29" x14ac:dyDescent="0.5">
      <c r="A29" s="522" t="s">
        <v>49</v>
      </c>
      <c r="B29" s="522" t="s">
        <v>270</v>
      </c>
      <c r="C29" s="530"/>
      <c r="D29" s="522" t="s">
        <v>131</v>
      </c>
      <c r="E29" s="314"/>
      <c r="F29" s="314"/>
      <c r="G29" s="314"/>
      <c r="H29" s="315"/>
      <c r="I29" s="276">
        <v>645570</v>
      </c>
      <c r="J29" s="276">
        <v>412550</v>
      </c>
      <c r="K29" s="527">
        <v>0</v>
      </c>
      <c r="L29" s="315"/>
      <c r="M29" s="276">
        <v>0</v>
      </c>
      <c r="N29" s="527">
        <v>625070</v>
      </c>
      <c r="O29" s="315"/>
      <c r="P29" s="527">
        <v>0</v>
      </c>
      <c r="Q29" s="314"/>
      <c r="R29" s="315"/>
      <c r="S29" s="276">
        <v>0</v>
      </c>
      <c r="T29" s="276">
        <v>0</v>
      </c>
      <c r="U29" s="276">
        <v>312914.65999999997</v>
      </c>
      <c r="V29" s="276">
        <v>0</v>
      </c>
      <c r="W29" s="276">
        <v>0</v>
      </c>
      <c r="X29" s="276">
        <v>0</v>
      </c>
      <c r="Y29" s="276">
        <v>0</v>
      </c>
      <c r="Z29" s="276">
        <v>0</v>
      </c>
      <c r="AA29" s="276">
        <v>0</v>
      </c>
      <c r="AB29" s="276">
        <v>0</v>
      </c>
      <c r="AC29" s="276">
        <v>1996104.66</v>
      </c>
    </row>
    <row r="30" spans="1:29" x14ac:dyDescent="0.5">
      <c r="A30" s="541"/>
      <c r="B30" s="547"/>
      <c r="C30" s="548"/>
      <c r="D30" s="522" t="s">
        <v>321</v>
      </c>
      <c r="E30" s="314"/>
      <c r="F30" s="314"/>
      <c r="G30" s="314"/>
      <c r="H30" s="315"/>
      <c r="I30" s="276">
        <v>0</v>
      </c>
      <c r="J30" s="276">
        <v>0</v>
      </c>
      <c r="K30" s="527">
        <v>0</v>
      </c>
      <c r="L30" s="315"/>
      <c r="M30" s="276">
        <v>0</v>
      </c>
      <c r="N30" s="527">
        <v>0</v>
      </c>
      <c r="O30" s="315"/>
      <c r="P30" s="527">
        <v>0</v>
      </c>
      <c r="Q30" s="314"/>
      <c r="R30" s="315"/>
      <c r="S30" s="276">
        <v>0</v>
      </c>
      <c r="T30" s="276">
        <v>0</v>
      </c>
      <c r="U30" s="276">
        <v>24000</v>
      </c>
      <c r="V30" s="276">
        <v>0</v>
      </c>
      <c r="W30" s="276">
        <v>0</v>
      </c>
      <c r="X30" s="276">
        <v>0</v>
      </c>
      <c r="Y30" s="276">
        <v>0</v>
      </c>
      <c r="Z30" s="276">
        <v>0</v>
      </c>
      <c r="AA30" s="276">
        <v>0</v>
      </c>
      <c r="AB30" s="276">
        <v>0</v>
      </c>
      <c r="AC30" s="276">
        <v>24000</v>
      </c>
    </row>
    <row r="31" spans="1:29" x14ac:dyDescent="0.5">
      <c r="A31" s="541"/>
      <c r="B31" s="547"/>
      <c r="C31" s="548"/>
      <c r="D31" s="522" t="s">
        <v>132</v>
      </c>
      <c r="E31" s="314"/>
      <c r="F31" s="314"/>
      <c r="G31" s="314"/>
      <c r="H31" s="315"/>
      <c r="I31" s="276">
        <v>52500</v>
      </c>
      <c r="J31" s="276">
        <v>10500</v>
      </c>
      <c r="K31" s="527">
        <v>0</v>
      </c>
      <c r="L31" s="315"/>
      <c r="M31" s="276">
        <v>0</v>
      </c>
      <c r="N31" s="527">
        <v>10500</v>
      </c>
      <c r="O31" s="315"/>
      <c r="P31" s="527">
        <v>0</v>
      </c>
      <c r="Q31" s="314"/>
      <c r="R31" s="315"/>
      <c r="S31" s="276">
        <v>0</v>
      </c>
      <c r="T31" s="276">
        <v>0</v>
      </c>
      <c r="U31" s="276">
        <v>10500</v>
      </c>
      <c r="V31" s="276">
        <v>0</v>
      </c>
      <c r="W31" s="276">
        <v>0</v>
      </c>
      <c r="X31" s="276">
        <v>0</v>
      </c>
      <c r="Y31" s="276">
        <v>0</v>
      </c>
      <c r="Z31" s="276">
        <v>0</v>
      </c>
      <c r="AA31" s="276">
        <v>0</v>
      </c>
      <c r="AB31" s="276">
        <v>0</v>
      </c>
      <c r="AC31" s="276">
        <v>84000</v>
      </c>
    </row>
    <row r="32" spans="1:29" x14ac:dyDescent="0.5">
      <c r="A32" s="541"/>
      <c r="B32" s="547"/>
      <c r="C32" s="548"/>
      <c r="D32" s="522" t="s">
        <v>133</v>
      </c>
      <c r="E32" s="314"/>
      <c r="F32" s="314"/>
      <c r="G32" s="314"/>
      <c r="H32" s="315"/>
      <c r="I32" s="276">
        <v>63090</v>
      </c>
      <c r="J32" s="276">
        <v>0</v>
      </c>
      <c r="K32" s="527">
        <v>0</v>
      </c>
      <c r="L32" s="315"/>
      <c r="M32" s="276">
        <v>0</v>
      </c>
      <c r="N32" s="527">
        <v>0</v>
      </c>
      <c r="O32" s="315"/>
      <c r="P32" s="527">
        <v>0</v>
      </c>
      <c r="Q32" s="314"/>
      <c r="R32" s="315"/>
      <c r="S32" s="276">
        <v>0</v>
      </c>
      <c r="T32" s="276">
        <v>0</v>
      </c>
      <c r="U32" s="276">
        <v>0</v>
      </c>
      <c r="V32" s="276">
        <v>0</v>
      </c>
      <c r="W32" s="276">
        <v>0</v>
      </c>
      <c r="X32" s="276">
        <v>0</v>
      </c>
      <c r="Y32" s="276">
        <v>0</v>
      </c>
      <c r="Z32" s="276">
        <v>0</v>
      </c>
      <c r="AA32" s="276">
        <v>0</v>
      </c>
      <c r="AB32" s="276">
        <v>0</v>
      </c>
      <c r="AC32" s="276">
        <v>63090</v>
      </c>
    </row>
    <row r="33" spans="1:29" x14ac:dyDescent="0.5">
      <c r="A33" s="541"/>
      <c r="B33" s="547"/>
      <c r="C33" s="548"/>
      <c r="D33" s="522" t="s">
        <v>134</v>
      </c>
      <c r="E33" s="314"/>
      <c r="F33" s="314"/>
      <c r="G33" s="314"/>
      <c r="H33" s="315"/>
      <c r="I33" s="276">
        <v>164940</v>
      </c>
      <c r="J33" s="276">
        <v>164850</v>
      </c>
      <c r="K33" s="527">
        <v>0</v>
      </c>
      <c r="L33" s="315"/>
      <c r="M33" s="276">
        <v>0</v>
      </c>
      <c r="N33" s="527">
        <v>319122</v>
      </c>
      <c r="O33" s="315"/>
      <c r="P33" s="527">
        <v>0</v>
      </c>
      <c r="Q33" s="314"/>
      <c r="R33" s="315"/>
      <c r="S33" s="276">
        <v>0</v>
      </c>
      <c r="T33" s="276">
        <v>0</v>
      </c>
      <c r="U33" s="276">
        <v>177630</v>
      </c>
      <c r="V33" s="276">
        <v>0</v>
      </c>
      <c r="W33" s="276">
        <v>0</v>
      </c>
      <c r="X33" s="276">
        <v>0</v>
      </c>
      <c r="Y33" s="276">
        <v>0</v>
      </c>
      <c r="Z33" s="276">
        <v>0</v>
      </c>
      <c r="AA33" s="276">
        <v>0</v>
      </c>
      <c r="AB33" s="276">
        <v>0</v>
      </c>
      <c r="AC33" s="276">
        <v>826542</v>
      </c>
    </row>
    <row r="34" spans="1:29" x14ac:dyDescent="0.5">
      <c r="A34" s="541"/>
      <c r="B34" s="547"/>
      <c r="C34" s="548"/>
      <c r="D34" s="522" t="s">
        <v>135</v>
      </c>
      <c r="E34" s="314"/>
      <c r="F34" s="314"/>
      <c r="G34" s="314"/>
      <c r="H34" s="315"/>
      <c r="I34" s="276">
        <v>18008.330000000002</v>
      </c>
      <c r="J34" s="276">
        <v>24055</v>
      </c>
      <c r="K34" s="527">
        <v>0</v>
      </c>
      <c r="L34" s="315"/>
      <c r="M34" s="276">
        <v>0</v>
      </c>
      <c r="N34" s="527">
        <v>26875</v>
      </c>
      <c r="O34" s="315"/>
      <c r="P34" s="527">
        <v>0</v>
      </c>
      <c r="Q34" s="314"/>
      <c r="R34" s="315"/>
      <c r="S34" s="276">
        <v>0</v>
      </c>
      <c r="T34" s="276">
        <v>0</v>
      </c>
      <c r="U34" s="276">
        <v>45240</v>
      </c>
      <c r="V34" s="276">
        <v>0</v>
      </c>
      <c r="W34" s="276">
        <v>0</v>
      </c>
      <c r="X34" s="276">
        <v>0</v>
      </c>
      <c r="Y34" s="276">
        <v>0</v>
      </c>
      <c r="Z34" s="276">
        <v>0</v>
      </c>
      <c r="AA34" s="276">
        <v>0</v>
      </c>
      <c r="AB34" s="276">
        <v>0</v>
      </c>
      <c r="AC34" s="276">
        <v>114178.33</v>
      </c>
    </row>
    <row r="35" spans="1:29" x14ac:dyDescent="0.5">
      <c r="A35" s="541"/>
      <c r="B35" s="545"/>
      <c r="C35" s="312"/>
      <c r="D35" s="521" t="s">
        <v>273</v>
      </c>
      <c r="E35" s="314"/>
      <c r="F35" s="314"/>
      <c r="G35" s="314"/>
      <c r="H35" s="315"/>
      <c r="I35" s="277">
        <v>944108.33</v>
      </c>
      <c r="J35" s="277">
        <v>611955</v>
      </c>
      <c r="K35" s="526">
        <v>0</v>
      </c>
      <c r="L35" s="315"/>
      <c r="M35" s="277">
        <v>0</v>
      </c>
      <c r="N35" s="526">
        <v>981567</v>
      </c>
      <c r="O35" s="315"/>
      <c r="P35" s="526">
        <v>0</v>
      </c>
      <c r="Q35" s="314"/>
      <c r="R35" s="315"/>
      <c r="S35" s="277">
        <v>0</v>
      </c>
      <c r="T35" s="277">
        <v>0</v>
      </c>
      <c r="U35" s="277">
        <v>570284.66</v>
      </c>
      <c r="V35" s="277">
        <v>0</v>
      </c>
      <c r="W35" s="277">
        <v>0</v>
      </c>
      <c r="X35" s="277">
        <v>0</v>
      </c>
      <c r="Y35" s="277">
        <v>0</v>
      </c>
      <c r="Z35" s="277">
        <v>0</v>
      </c>
      <c r="AA35" s="277">
        <v>0</v>
      </c>
      <c r="AB35" s="277">
        <v>0</v>
      </c>
      <c r="AC35" s="277">
        <v>3107914.99</v>
      </c>
    </row>
    <row r="36" spans="1:29" x14ac:dyDescent="0.5">
      <c r="A36" s="542"/>
      <c r="B36" s="552" t="s">
        <v>274</v>
      </c>
      <c r="C36" s="314"/>
      <c r="D36" s="314"/>
      <c r="E36" s="314"/>
      <c r="F36" s="314"/>
      <c r="G36" s="314"/>
      <c r="H36" s="315"/>
      <c r="I36" s="278">
        <v>944108.33</v>
      </c>
      <c r="J36" s="278">
        <v>611955</v>
      </c>
      <c r="K36" s="533">
        <v>0</v>
      </c>
      <c r="L36" s="315"/>
      <c r="M36" s="278">
        <v>0</v>
      </c>
      <c r="N36" s="533">
        <v>981567</v>
      </c>
      <c r="O36" s="315"/>
      <c r="P36" s="533">
        <v>0</v>
      </c>
      <c r="Q36" s="314"/>
      <c r="R36" s="315"/>
      <c r="S36" s="278">
        <v>0</v>
      </c>
      <c r="T36" s="278">
        <v>0</v>
      </c>
      <c r="U36" s="278">
        <v>570284.66</v>
      </c>
      <c r="V36" s="278">
        <v>0</v>
      </c>
      <c r="W36" s="278">
        <v>0</v>
      </c>
      <c r="X36" s="278">
        <v>0</v>
      </c>
      <c r="Y36" s="278">
        <v>0</v>
      </c>
      <c r="Z36" s="278">
        <v>0</v>
      </c>
      <c r="AA36" s="278">
        <v>0</v>
      </c>
      <c r="AB36" s="278">
        <v>0</v>
      </c>
      <c r="AC36" s="278">
        <v>3107914.99</v>
      </c>
    </row>
    <row r="37" spans="1:29" x14ac:dyDescent="0.5">
      <c r="A37" s="522" t="s">
        <v>3</v>
      </c>
      <c r="B37" s="522" t="s">
        <v>270</v>
      </c>
      <c r="C37" s="530"/>
      <c r="D37" s="522" t="s">
        <v>136</v>
      </c>
      <c r="E37" s="314"/>
      <c r="F37" s="314"/>
      <c r="G37" s="314"/>
      <c r="H37" s="315"/>
      <c r="I37" s="276">
        <v>235000</v>
      </c>
      <c r="J37" s="276">
        <v>165000</v>
      </c>
      <c r="K37" s="527">
        <v>600</v>
      </c>
      <c r="L37" s="315"/>
      <c r="M37" s="276">
        <v>0</v>
      </c>
      <c r="N37" s="527">
        <v>195000</v>
      </c>
      <c r="O37" s="315"/>
      <c r="P37" s="527">
        <v>0</v>
      </c>
      <c r="Q37" s="314"/>
      <c r="R37" s="315"/>
      <c r="S37" s="276">
        <v>0</v>
      </c>
      <c r="T37" s="276">
        <v>0</v>
      </c>
      <c r="U37" s="276">
        <v>76000</v>
      </c>
      <c r="V37" s="276">
        <v>0</v>
      </c>
      <c r="W37" s="276">
        <v>0</v>
      </c>
      <c r="X37" s="276">
        <v>0</v>
      </c>
      <c r="Y37" s="276">
        <v>0</v>
      </c>
      <c r="Z37" s="276">
        <v>0</v>
      </c>
      <c r="AA37" s="276">
        <v>0</v>
      </c>
      <c r="AB37" s="276">
        <v>0</v>
      </c>
      <c r="AC37" s="276">
        <v>671600</v>
      </c>
    </row>
    <row r="38" spans="1:29" x14ac:dyDescent="0.5">
      <c r="A38" s="541"/>
      <c r="B38" s="547"/>
      <c r="C38" s="548"/>
      <c r="D38" s="522" t="s">
        <v>158</v>
      </c>
      <c r="E38" s="314"/>
      <c r="F38" s="314"/>
      <c r="G38" s="314"/>
      <c r="H38" s="315"/>
      <c r="I38" s="276">
        <v>9500</v>
      </c>
      <c r="J38" s="276">
        <v>20000</v>
      </c>
      <c r="K38" s="527">
        <v>0</v>
      </c>
      <c r="L38" s="315"/>
      <c r="M38" s="276">
        <v>0</v>
      </c>
      <c r="N38" s="527">
        <v>0</v>
      </c>
      <c r="O38" s="315"/>
      <c r="P38" s="527">
        <v>0</v>
      </c>
      <c r="Q38" s="314"/>
      <c r="R38" s="315"/>
      <c r="S38" s="276">
        <v>0</v>
      </c>
      <c r="T38" s="276">
        <v>0</v>
      </c>
      <c r="U38" s="276">
        <v>5640</v>
      </c>
      <c r="V38" s="276">
        <v>0</v>
      </c>
      <c r="W38" s="276">
        <v>0</v>
      </c>
      <c r="X38" s="276">
        <v>0</v>
      </c>
      <c r="Y38" s="276">
        <v>0</v>
      </c>
      <c r="Z38" s="276">
        <v>0</v>
      </c>
      <c r="AA38" s="276">
        <v>0</v>
      </c>
      <c r="AB38" s="276">
        <v>0</v>
      </c>
      <c r="AC38" s="276">
        <v>35140</v>
      </c>
    </row>
    <row r="39" spans="1:29" x14ac:dyDescent="0.5">
      <c r="A39" s="541"/>
      <c r="B39" s="547"/>
      <c r="C39" s="548"/>
      <c r="D39" s="522" t="s">
        <v>137</v>
      </c>
      <c r="E39" s="314"/>
      <c r="F39" s="314"/>
      <c r="G39" s="314"/>
      <c r="H39" s="315"/>
      <c r="I39" s="276">
        <v>0</v>
      </c>
      <c r="J39" s="276">
        <v>16950</v>
      </c>
      <c r="K39" s="527">
        <v>0</v>
      </c>
      <c r="L39" s="315"/>
      <c r="M39" s="276">
        <v>0</v>
      </c>
      <c r="N39" s="527">
        <v>20000</v>
      </c>
      <c r="O39" s="315"/>
      <c r="P39" s="527">
        <v>0</v>
      </c>
      <c r="Q39" s="314"/>
      <c r="R39" s="315"/>
      <c r="S39" s="276">
        <v>0</v>
      </c>
      <c r="T39" s="276">
        <v>0</v>
      </c>
      <c r="U39" s="276">
        <v>10000</v>
      </c>
      <c r="V39" s="276">
        <v>0</v>
      </c>
      <c r="W39" s="276">
        <v>0</v>
      </c>
      <c r="X39" s="276">
        <v>0</v>
      </c>
      <c r="Y39" s="276">
        <v>0</v>
      </c>
      <c r="Z39" s="276">
        <v>0</v>
      </c>
      <c r="AA39" s="276">
        <v>0</v>
      </c>
      <c r="AB39" s="276">
        <v>0</v>
      </c>
      <c r="AC39" s="276">
        <v>46950</v>
      </c>
    </row>
    <row r="40" spans="1:29" x14ac:dyDescent="0.5">
      <c r="A40" s="541"/>
      <c r="B40" s="547"/>
      <c r="C40" s="548"/>
      <c r="D40" s="522" t="s">
        <v>138</v>
      </c>
      <c r="E40" s="314"/>
      <c r="F40" s="314"/>
      <c r="G40" s="314"/>
      <c r="H40" s="315"/>
      <c r="I40" s="276">
        <v>41600</v>
      </c>
      <c r="J40" s="276">
        <v>10800</v>
      </c>
      <c r="K40" s="527">
        <v>0</v>
      </c>
      <c r="L40" s="315"/>
      <c r="M40" s="276">
        <v>0</v>
      </c>
      <c r="N40" s="527">
        <v>33600</v>
      </c>
      <c r="O40" s="315"/>
      <c r="P40" s="527">
        <v>0</v>
      </c>
      <c r="Q40" s="314"/>
      <c r="R40" s="315"/>
      <c r="S40" s="276">
        <v>0</v>
      </c>
      <c r="T40" s="276">
        <v>0</v>
      </c>
      <c r="U40" s="276">
        <v>8700</v>
      </c>
      <c r="V40" s="276">
        <v>0</v>
      </c>
      <c r="W40" s="276">
        <v>0</v>
      </c>
      <c r="X40" s="276">
        <v>0</v>
      </c>
      <c r="Y40" s="276">
        <v>0</v>
      </c>
      <c r="Z40" s="276">
        <v>0</v>
      </c>
      <c r="AA40" s="276">
        <v>0</v>
      </c>
      <c r="AB40" s="276">
        <v>0</v>
      </c>
      <c r="AC40" s="276">
        <v>94700</v>
      </c>
    </row>
    <row r="41" spans="1:29" x14ac:dyDescent="0.5">
      <c r="A41" s="541"/>
      <c r="B41" s="545"/>
      <c r="C41" s="312"/>
      <c r="D41" s="521" t="s">
        <v>273</v>
      </c>
      <c r="E41" s="314"/>
      <c r="F41" s="314"/>
      <c r="G41" s="314"/>
      <c r="H41" s="315"/>
      <c r="I41" s="277">
        <v>286100</v>
      </c>
      <c r="J41" s="277">
        <v>212750</v>
      </c>
      <c r="K41" s="526">
        <v>600</v>
      </c>
      <c r="L41" s="315"/>
      <c r="M41" s="277">
        <v>0</v>
      </c>
      <c r="N41" s="526">
        <v>248600</v>
      </c>
      <c r="O41" s="315"/>
      <c r="P41" s="526">
        <v>0</v>
      </c>
      <c r="Q41" s="314"/>
      <c r="R41" s="315"/>
      <c r="S41" s="277">
        <v>0</v>
      </c>
      <c r="T41" s="277">
        <v>0</v>
      </c>
      <c r="U41" s="277">
        <v>100340</v>
      </c>
      <c r="V41" s="277">
        <v>0</v>
      </c>
      <c r="W41" s="277">
        <v>0</v>
      </c>
      <c r="X41" s="277">
        <v>0</v>
      </c>
      <c r="Y41" s="277">
        <v>0</v>
      </c>
      <c r="Z41" s="277">
        <v>0</v>
      </c>
      <c r="AA41" s="277">
        <v>0</v>
      </c>
      <c r="AB41" s="277">
        <v>0</v>
      </c>
      <c r="AC41" s="277">
        <v>848390</v>
      </c>
    </row>
    <row r="42" spans="1:29" x14ac:dyDescent="0.5">
      <c r="A42" s="542"/>
      <c r="B42" s="552" t="s">
        <v>274</v>
      </c>
      <c r="C42" s="314"/>
      <c r="D42" s="314"/>
      <c r="E42" s="314"/>
      <c r="F42" s="314"/>
      <c r="G42" s="314"/>
      <c r="H42" s="315"/>
      <c r="I42" s="278">
        <v>286100</v>
      </c>
      <c r="J42" s="278">
        <v>212750</v>
      </c>
      <c r="K42" s="533">
        <v>600</v>
      </c>
      <c r="L42" s="315"/>
      <c r="M42" s="278">
        <v>0</v>
      </c>
      <c r="N42" s="533">
        <v>248600</v>
      </c>
      <c r="O42" s="315"/>
      <c r="P42" s="533">
        <v>0</v>
      </c>
      <c r="Q42" s="314"/>
      <c r="R42" s="315"/>
      <c r="S42" s="278">
        <v>0</v>
      </c>
      <c r="T42" s="278">
        <v>0</v>
      </c>
      <c r="U42" s="278">
        <v>100340</v>
      </c>
      <c r="V42" s="278">
        <v>0</v>
      </c>
      <c r="W42" s="278">
        <v>0</v>
      </c>
      <c r="X42" s="278">
        <v>0</v>
      </c>
      <c r="Y42" s="278">
        <v>0</v>
      </c>
      <c r="Z42" s="278">
        <v>0</v>
      </c>
      <c r="AA42" s="278">
        <v>0</v>
      </c>
      <c r="AB42" s="278">
        <v>0</v>
      </c>
      <c r="AC42" s="278">
        <v>848390</v>
      </c>
    </row>
    <row r="43" spans="1:29" x14ac:dyDescent="0.5">
      <c r="A43" s="522" t="s">
        <v>4</v>
      </c>
      <c r="B43" s="522" t="s">
        <v>270</v>
      </c>
      <c r="C43" s="530"/>
      <c r="D43" s="522" t="s">
        <v>139</v>
      </c>
      <c r="E43" s="314"/>
      <c r="F43" s="314"/>
      <c r="G43" s="314"/>
      <c r="H43" s="315"/>
      <c r="I43" s="276">
        <v>236830</v>
      </c>
      <c r="J43" s="276">
        <v>50150</v>
      </c>
      <c r="K43" s="527">
        <v>10000</v>
      </c>
      <c r="L43" s="315"/>
      <c r="M43" s="276">
        <v>10000</v>
      </c>
      <c r="N43" s="527">
        <v>75650</v>
      </c>
      <c r="O43" s="315"/>
      <c r="P43" s="527">
        <v>0</v>
      </c>
      <c r="Q43" s="314"/>
      <c r="R43" s="315"/>
      <c r="S43" s="276">
        <v>0</v>
      </c>
      <c r="T43" s="276">
        <v>0</v>
      </c>
      <c r="U43" s="276">
        <v>73800</v>
      </c>
      <c r="V43" s="276">
        <v>0</v>
      </c>
      <c r="W43" s="276">
        <v>0</v>
      </c>
      <c r="X43" s="276">
        <v>0</v>
      </c>
      <c r="Y43" s="276">
        <v>0</v>
      </c>
      <c r="Z43" s="276">
        <v>0</v>
      </c>
      <c r="AA43" s="276">
        <v>15000</v>
      </c>
      <c r="AB43" s="276">
        <v>0</v>
      </c>
      <c r="AC43" s="276">
        <v>471430</v>
      </c>
    </row>
    <row r="44" spans="1:29" x14ac:dyDescent="0.5">
      <c r="A44" s="541"/>
      <c r="B44" s="547"/>
      <c r="C44" s="548"/>
      <c r="D44" s="522" t="s">
        <v>159</v>
      </c>
      <c r="E44" s="314"/>
      <c r="F44" s="314"/>
      <c r="G44" s="314"/>
      <c r="H44" s="315"/>
      <c r="I44" s="276">
        <v>7440</v>
      </c>
      <c r="J44" s="276">
        <v>7411</v>
      </c>
      <c r="K44" s="527">
        <v>0</v>
      </c>
      <c r="L44" s="315"/>
      <c r="M44" s="276">
        <v>0</v>
      </c>
      <c r="N44" s="527">
        <v>10000</v>
      </c>
      <c r="O44" s="315"/>
      <c r="P44" s="527">
        <v>0</v>
      </c>
      <c r="Q44" s="314"/>
      <c r="R44" s="315"/>
      <c r="S44" s="276">
        <v>0</v>
      </c>
      <c r="T44" s="276">
        <v>0</v>
      </c>
      <c r="U44" s="276">
        <v>0</v>
      </c>
      <c r="V44" s="276">
        <v>0</v>
      </c>
      <c r="W44" s="276">
        <v>0</v>
      </c>
      <c r="X44" s="276">
        <v>0</v>
      </c>
      <c r="Y44" s="276">
        <v>0</v>
      </c>
      <c r="Z44" s="276">
        <v>0</v>
      </c>
      <c r="AA44" s="276">
        <v>0</v>
      </c>
      <c r="AB44" s="276">
        <v>0</v>
      </c>
      <c r="AC44" s="276">
        <v>24851</v>
      </c>
    </row>
    <row r="45" spans="1:29" x14ac:dyDescent="0.5">
      <c r="A45" s="541"/>
      <c r="B45" s="547"/>
      <c r="C45" s="548"/>
      <c r="D45" s="522" t="s">
        <v>140</v>
      </c>
      <c r="E45" s="314"/>
      <c r="F45" s="314"/>
      <c r="G45" s="314"/>
      <c r="H45" s="315"/>
      <c r="I45" s="276">
        <v>345428</v>
      </c>
      <c r="J45" s="276">
        <v>95926</v>
      </c>
      <c r="K45" s="527">
        <v>178000</v>
      </c>
      <c r="L45" s="315"/>
      <c r="M45" s="276">
        <v>0</v>
      </c>
      <c r="N45" s="527">
        <v>57200</v>
      </c>
      <c r="O45" s="315"/>
      <c r="P45" s="527">
        <v>540730</v>
      </c>
      <c r="Q45" s="314"/>
      <c r="R45" s="315"/>
      <c r="S45" s="276">
        <v>47600</v>
      </c>
      <c r="T45" s="276">
        <v>0</v>
      </c>
      <c r="U45" s="276">
        <v>35000</v>
      </c>
      <c r="V45" s="276">
        <v>0</v>
      </c>
      <c r="W45" s="276">
        <v>239940</v>
      </c>
      <c r="X45" s="276">
        <v>208258</v>
      </c>
      <c r="Y45" s="276">
        <v>40050</v>
      </c>
      <c r="Z45" s="276">
        <v>16200</v>
      </c>
      <c r="AA45" s="276">
        <v>0</v>
      </c>
      <c r="AB45" s="276">
        <v>0</v>
      </c>
      <c r="AC45" s="276">
        <v>1804332</v>
      </c>
    </row>
    <row r="46" spans="1:29" x14ac:dyDescent="0.5">
      <c r="A46" s="541"/>
      <c r="B46" s="547"/>
      <c r="C46" s="548"/>
      <c r="D46" s="522" t="s">
        <v>141</v>
      </c>
      <c r="E46" s="314"/>
      <c r="F46" s="314"/>
      <c r="G46" s="314"/>
      <c r="H46" s="315"/>
      <c r="I46" s="276">
        <v>44538.45</v>
      </c>
      <c r="J46" s="276">
        <v>14140</v>
      </c>
      <c r="K46" s="527">
        <v>16303.78</v>
      </c>
      <c r="L46" s="315"/>
      <c r="M46" s="276">
        <v>0</v>
      </c>
      <c r="N46" s="527">
        <v>9750</v>
      </c>
      <c r="O46" s="315"/>
      <c r="P46" s="527">
        <v>0</v>
      </c>
      <c r="Q46" s="314"/>
      <c r="R46" s="315"/>
      <c r="S46" s="276">
        <v>0</v>
      </c>
      <c r="T46" s="276">
        <v>0</v>
      </c>
      <c r="U46" s="276">
        <v>28500</v>
      </c>
      <c r="V46" s="276">
        <v>0</v>
      </c>
      <c r="W46" s="276">
        <v>0</v>
      </c>
      <c r="X46" s="276">
        <v>0</v>
      </c>
      <c r="Y46" s="276">
        <v>0</v>
      </c>
      <c r="Z46" s="276">
        <v>0</v>
      </c>
      <c r="AA46" s="276">
        <v>0</v>
      </c>
      <c r="AB46" s="276">
        <v>0</v>
      </c>
      <c r="AC46" s="276">
        <v>113232.23</v>
      </c>
    </row>
    <row r="47" spans="1:29" x14ac:dyDescent="0.5">
      <c r="A47" s="541"/>
      <c r="B47" s="545"/>
      <c r="C47" s="312"/>
      <c r="D47" s="521" t="s">
        <v>273</v>
      </c>
      <c r="E47" s="314"/>
      <c r="F47" s="314"/>
      <c r="G47" s="314"/>
      <c r="H47" s="315"/>
      <c r="I47" s="277">
        <v>634236.44999999995</v>
      </c>
      <c r="J47" s="277">
        <v>167627</v>
      </c>
      <c r="K47" s="526">
        <v>204303.78</v>
      </c>
      <c r="L47" s="315"/>
      <c r="M47" s="277">
        <v>10000</v>
      </c>
      <c r="N47" s="526">
        <v>152600</v>
      </c>
      <c r="O47" s="315"/>
      <c r="P47" s="526">
        <v>540730</v>
      </c>
      <c r="Q47" s="314"/>
      <c r="R47" s="315"/>
      <c r="S47" s="277">
        <v>47600</v>
      </c>
      <c r="T47" s="277">
        <v>0</v>
      </c>
      <c r="U47" s="277">
        <v>137300</v>
      </c>
      <c r="V47" s="277">
        <v>0</v>
      </c>
      <c r="W47" s="277">
        <v>239940</v>
      </c>
      <c r="X47" s="277">
        <v>208258</v>
      </c>
      <c r="Y47" s="277">
        <v>40050</v>
      </c>
      <c r="Z47" s="277">
        <v>16200</v>
      </c>
      <c r="AA47" s="277">
        <v>15000</v>
      </c>
      <c r="AB47" s="277">
        <v>0</v>
      </c>
      <c r="AC47" s="277">
        <v>2413845.23</v>
      </c>
    </row>
    <row r="48" spans="1:29" x14ac:dyDescent="0.5">
      <c r="A48" s="542"/>
      <c r="B48" s="552" t="s">
        <v>274</v>
      </c>
      <c r="C48" s="314"/>
      <c r="D48" s="314"/>
      <c r="E48" s="314"/>
      <c r="F48" s="314"/>
      <c r="G48" s="314"/>
      <c r="H48" s="315"/>
      <c r="I48" s="278">
        <v>634236.44999999995</v>
      </c>
      <c r="J48" s="278">
        <v>167627</v>
      </c>
      <c r="K48" s="533">
        <v>204303.78</v>
      </c>
      <c r="L48" s="315"/>
      <c r="M48" s="278">
        <v>10000</v>
      </c>
      <c r="N48" s="533">
        <v>152600</v>
      </c>
      <c r="O48" s="315"/>
      <c r="P48" s="533">
        <v>540730</v>
      </c>
      <c r="Q48" s="314"/>
      <c r="R48" s="315"/>
      <c r="S48" s="278">
        <v>47600</v>
      </c>
      <c r="T48" s="278">
        <v>0</v>
      </c>
      <c r="U48" s="278">
        <v>137300</v>
      </c>
      <c r="V48" s="278">
        <v>0</v>
      </c>
      <c r="W48" s="278">
        <v>239940</v>
      </c>
      <c r="X48" s="278">
        <v>208258</v>
      </c>
      <c r="Y48" s="278">
        <v>40050</v>
      </c>
      <c r="Z48" s="278">
        <v>16200</v>
      </c>
      <c r="AA48" s="278">
        <v>15000</v>
      </c>
      <c r="AB48" s="278">
        <v>0</v>
      </c>
      <c r="AC48" s="278">
        <v>2413845.23</v>
      </c>
    </row>
    <row r="49" spans="1:29" x14ac:dyDescent="0.5">
      <c r="A49" s="522" t="s">
        <v>5</v>
      </c>
      <c r="B49" s="522" t="s">
        <v>270</v>
      </c>
      <c r="C49" s="530"/>
      <c r="D49" s="522" t="s">
        <v>142</v>
      </c>
      <c r="E49" s="314"/>
      <c r="F49" s="314"/>
      <c r="G49" s="314"/>
      <c r="H49" s="315"/>
      <c r="I49" s="276">
        <v>79315</v>
      </c>
      <c r="J49" s="276">
        <v>34570</v>
      </c>
      <c r="K49" s="527">
        <v>0</v>
      </c>
      <c r="L49" s="315"/>
      <c r="M49" s="276">
        <v>0</v>
      </c>
      <c r="N49" s="527">
        <v>45</v>
      </c>
      <c r="O49" s="315"/>
      <c r="P49" s="527">
        <v>0</v>
      </c>
      <c r="Q49" s="314"/>
      <c r="R49" s="315"/>
      <c r="S49" s="276">
        <v>0</v>
      </c>
      <c r="T49" s="276">
        <v>0</v>
      </c>
      <c r="U49" s="276">
        <v>30000</v>
      </c>
      <c r="V49" s="276">
        <v>0</v>
      </c>
      <c r="W49" s="276">
        <v>0</v>
      </c>
      <c r="X49" s="276">
        <v>0</v>
      </c>
      <c r="Y49" s="276">
        <v>0</v>
      </c>
      <c r="Z49" s="276">
        <v>0</v>
      </c>
      <c r="AA49" s="276">
        <v>0</v>
      </c>
      <c r="AB49" s="276">
        <v>0</v>
      </c>
      <c r="AC49" s="276">
        <v>143930</v>
      </c>
    </row>
    <row r="50" spans="1:29" x14ac:dyDescent="0.5">
      <c r="A50" s="541"/>
      <c r="B50" s="547"/>
      <c r="C50" s="548"/>
      <c r="D50" s="522" t="s">
        <v>160</v>
      </c>
      <c r="E50" s="314"/>
      <c r="F50" s="314"/>
      <c r="G50" s="314"/>
      <c r="H50" s="315"/>
      <c r="I50" s="276">
        <v>10000</v>
      </c>
      <c r="J50" s="276">
        <v>0</v>
      </c>
      <c r="K50" s="527">
        <v>10000</v>
      </c>
      <c r="L50" s="315"/>
      <c r="M50" s="276">
        <v>0</v>
      </c>
      <c r="N50" s="527">
        <v>3714</v>
      </c>
      <c r="O50" s="315"/>
      <c r="P50" s="527">
        <v>0</v>
      </c>
      <c r="Q50" s="314"/>
      <c r="R50" s="315"/>
      <c r="S50" s="276">
        <v>0</v>
      </c>
      <c r="T50" s="276">
        <v>0</v>
      </c>
      <c r="U50" s="276">
        <v>13865</v>
      </c>
      <c r="V50" s="276">
        <v>0</v>
      </c>
      <c r="W50" s="276">
        <v>0</v>
      </c>
      <c r="X50" s="276">
        <v>0</v>
      </c>
      <c r="Y50" s="276">
        <v>0</v>
      </c>
      <c r="Z50" s="276">
        <v>0</v>
      </c>
      <c r="AA50" s="276">
        <v>0</v>
      </c>
      <c r="AB50" s="276">
        <v>0</v>
      </c>
      <c r="AC50" s="276">
        <v>37579</v>
      </c>
    </row>
    <row r="51" spans="1:29" x14ac:dyDescent="0.5">
      <c r="A51" s="541"/>
      <c r="B51" s="547"/>
      <c r="C51" s="548"/>
      <c r="D51" s="522" t="s">
        <v>177</v>
      </c>
      <c r="E51" s="314"/>
      <c r="F51" s="314"/>
      <c r="G51" s="314"/>
      <c r="H51" s="315"/>
      <c r="I51" s="276">
        <v>21000</v>
      </c>
      <c r="J51" s="276">
        <v>0</v>
      </c>
      <c r="K51" s="527">
        <v>0</v>
      </c>
      <c r="L51" s="315"/>
      <c r="M51" s="276">
        <v>0</v>
      </c>
      <c r="N51" s="527">
        <v>20000</v>
      </c>
      <c r="O51" s="315"/>
      <c r="P51" s="527">
        <v>0</v>
      </c>
      <c r="Q51" s="314"/>
      <c r="R51" s="315"/>
      <c r="S51" s="276">
        <v>0</v>
      </c>
      <c r="T51" s="276">
        <v>0</v>
      </c>
      <c r="U51" s="276">
        <v>0</v>
      </c>
      <c r="V51" s="276">
        <v>0</v>
      </c>
      <c r="W51" s="276">
        <v>0</v>
      </c>
      <c r="X51" s="276">
        <v>0</v>
      </c>
      <c r="Y51" s="276">
        <v>0</v>
      </c>
      <c r="Z51" s="276">
        <v>0</v>
      </c>
      <c r="AA51" s="276">
        <v>0</v>
      </c>
      <c r="AB51" s="276">
        <v>0</v>
      </c>
      <c r="AC51" s="276">
        <v>41000</v>
      </c>
    </row>
    <row r="52" spans="1:29" x14ac:dyDescent="0.5">
      <c r="A52" s="541"/>
      <c r="B52" s="547"/>
      <c r="C52" s="548"/>
      <c r="D52" s="522" t="s">
        <v>161</v>
      </c>
      <c r="E52" s="314"/>
      <c r="F52" s="314"/>
      <c r="G52" s="314"/>
      <c r="H52" s="315"/>
      <c r="I52" s="276">
        <v>0</v>
      </c>
      <c r="J52" s="276">
        <v>0</v>
      </c>
      <c r="K52" s="527">
        <v>0</v>
      </c>
      <c r="L52" s="315"/>
      <c r="M52" s="276">
        <v>0</v>
      </c>
      <c r="N52" s="527">
        <v>0</v>
      </c>
      <c r="O52" s="315"/>
      <c r="P52" s="527">
        <v>315048.84000000003</v>
      </c>
      <c r="Q52" s="314"/>
      <c r="R52" s="315"/>
      <c r="S52" s="276">
        <v>0</v>
      </c>
      <c r="T52" s="276">
        <v>0</v>
      </c>
      <c r="U52" s="276">
        <v>0</v>
      </c>
      <c r="V52" s="276">
        <v>0</v>
      </c>
      <c r="W52" s="276">
        <v>0</v>
      </c>
      <c r="X52" s="276">
        <v>0</v>
      </c>
      <c r="Y52" s="276">
        <v>0</v>
      </c>
      <c r="Z52" s="276">
        <v>0</v>
      </c>
      <c r="AA52" s="276">
        <v>0</v>
      </c>
      <c r="AB52" s="276">
        <v>0</v>
      </c>
      <c r="AC52" s="276">
        <v>315048.84000000003</v>
      </c>
    </row>
    <row r="53" spans="1:29" x14ac:dyDescent="0.5">
      <c r="A53" s="541"/>
      <c r="B53" s="547"/>
      <c r="C53" s="548"/>
      <c r="D53" s="522" t="s">
        <v>162</v>
      </c>
      <c r="E53" s="314"/>
      <c r="F53" s="314"/>
      <c r="G53" s="314"/>
      <c r="H53" s="315"/>
      <c r="I53" s="276">
        <v>10000</v>
      </c>
      <c r="J53" s="276">
        <v>0</v>
      </c>
      <c r="K53" s="527">
        <v>0</v>
      </c>
      <c r="L53" s="315"/>
      <c r="M53" s="276">
        <v>0</v>
      </c>
      <c r="N53" s="527">
        <v>1620</v>
      </c>
      <c r="O53" s="315"/>
      <c r="P53" s="527">
        <v>0</v>
      </c>
      <c r="Q53" s="314"/>
      <c r="R53" s="315"/>
      <c r="S53" s="276">
        <v>0</v>
      </c>
      <c r="T53" s="276">
        <v>95000</v>
      </c>
      <c r="U53" s="276">
        <v>29700</v>
      </c>
      <c r="V53" s="276">
        <v>0</v>
      </c>
      <c r="W53" s="276">
        <v>0</v>
      </c>
      <c r="X53" s="276">
        <v>0</v>
      </c>
      <c r="Y53" s="276">
        <v>0</v>
      </c>
      <c r="Z53" s="276">
        <v>0</v>
      </c>
      <c r="AA53" s="276">
        <v>0</v>
      </c>
      <c r="AB53" s="276">
        <v>0</v>
      </c>
      <c r="AC53" s="276">
        <v>136320</v>
      </c>
    </row>
    <row r="54" spans="1:29" x14ac:dyDescent="0.5">
      <c r="A54" s="541"/>
      <c r="B54" s="547"/>
      <c r="C54" s="548"/>
      <c r="D54" s="522" t="s">
        <v>163</v>
      </c>
      <c r="E54" s="314"/>
      <c r="F54" s="314"/>
      <c r="G54" s="314"/>
      <c r="H54" s="315"/>
      <c r="I54" s="276">
        <v>30000</v>
      </c>
      <c r="J54" s="276">
        <v>0</v>
      </c>
      <c r="K54" s="527">
        <v>10000</v>
      </c>
      <c r="L54" s="315"/>
      <c r="M54" s="276">
        <v>0</v>
      </c>
      <c r="N54" s="527">
        <v>0</v>
      </c>
      <c r="O54" s="315"/>
      <c r="P54" s="527">
        <v>0</v>
      </c>
      <c r="Q54" s="314"/>
      <c r="R54" s="315"/>
      <c r="S54" s="276">
        <v>0</v>
      </c>
      <c r="T54" s="276">
        <v>0</v>
      </c>
      <c r="U54" s="276">
        <v>30000</v>
      </c>
      <c r="V54" s="276">
        <v>0</v>
      </c>
      <c r="W54" s="276">
        <v>0</v>
      </c>
      <c r="X54" s="276">
        <v>0</v>
      </c>
      <c r="Y54" s="276">
        <v>0</v>
      </c>
      <c r="Z54" s="276">
        <v>0</v>
      </c>
      <c r="AA54" s="276">
        <v>0</v>
      </c>
      <c r="AB54" s="276">
        <v>0</v>
      </c>
      <c r="AC54" s="276">
        <v>70000</v>
      </c>
    </row>
    <row r="55" spans="1:29" x14ac:dyDescent="0.5">
      <c r="A55" s="541"/>
      <c r="B55" s="547"/>
      <c r="C55" s="548"/>
      <c r="D55" s="522" t="s">
        <v>282</v>
      </c>
      <c r="E55" s="314"/>
      <c r="F55" s="314"/>
      <c r="G55" s="314"/>
      <c r="H55" s="315"/>
      <c r="I55" s="276">
        <v>0</v>
      </c>
      <c r="J55" s="276">
        <v>5000</v>
      </c>
      <c r="K55" s="527">
        <v>0</v>
      </c>
      <c r="L55" s="315"/>
      <c r="M55" s="276">
        <v>0</v>
      </c>
      <c r="N55" s="527">
        <v>0</v>
      </c>
      <c r="O55" s="315"/>
      <c r="P55" s="527">
        <v>0</v>
      </c>
      <c r="Q55" s="314"/>
      <c r="R55" s="315"/>
      <c r="S55" s="276">
        <v>0</v>
      </c>
      <c r="T55" s="276">
        <v>0</v>
      </c>
      <c r="U55" s="276">
        <v>0</v>
      </c>
      <c r="V55" s="276">
        <v>0</v>
      </c>
      <c r="W55" s="276">
        <v>0</v>
      </c>
      <c r="X55" s="276">
        <v>0</v>
      </c>
      <c r="Y55" s="276">
        <v>0</v>
      </c>
      <c r="Z55" s="276">
        <v>0</v>
      </c>
      <c r="AA55" s="276">
        <v>0</v>
      </c>
      <c r="AB55" s="276">
        <v>0</v>
      </c>
      <c r="AC55" s="276">
        <v>5000</v>
      </c>
    </row>
    <row r="56" spans="1:29" x14ac:dyDescent="0.5">
      <c r="A56" s="541"/>
      <c r="B56" s="547"/>
      <c r="C56" s="548"/>
      <c r="D56" s="522" t="s">
        <v>164</v>
      </c>
      <c r="E56" s="314"/>
      <c r="F56" s="314"/>
      <c r="G56" s="314"/>
      <c r="H56" s="315"/>
      <c r="I56" s="276">
        <v>0</v>
      </c>
      <c r="J56" s="276">
        <v>0</v>
      </c>
      <c r="K56" s="527">
        <v>0</v>
      </c>
      <c r="L56" s="315"/>
      <c r="M56" s="276">
        <v>2000</v>
      </c>
      <c r="N56" s="527">
        <v>0</v>
      </c>
      <c r="O56" s="315"/>
      <c r="P56" s="527">
        <v>0</v>
      </c>
      <c r="Q56" s="314"/>
      <c r="R56" s="315"/>
      <c r="S56" s="276">
        <v>85000</v>
      </c>
      <c r="T56" s="276">
        <v>0</v>
      </c>
      <c r="U56" s="276">
        <v>0</v>
      </c>
      <c r="V56" s="276">
        <v>0</v>
      </c>
      <c r="W56" s="276">
        <v>0</v>
      </c>
      <c r="X56" s="276">
        <v>0</v>
      </c>
      <c r="Y56" s="276">
        <v>0</v>
      </c>
      <c r="Z56" s="276">
        <v>0</v>
      </c>
      <c r="AA56" s="276">
        <v>0</v>
      </c>
      <c r="AB56" s="276">
        <v>0</v>
      </c>
      <c r="AC56" s="276">
        <v>87000</v>
      </c>
    </row>
    <row r="57" spans="1:29" x14ac:dyDescent="0.5">
      <c r="A57" s="541"/>
      <c r="B57" s="547"/>
      <c r="C57" s="548"/>
      <c r="D57" s="522" t="s">
        <v>165</v>
      </c>
      <c r="E57" s="314"/>
      <c r="F57" s="314"/>
      <c r="G57" s="314"/>
      <c r="H57" s="315"/>
      <c r="I57" s="276">
        <v>0</v>
      </c>
      <c r="J57" s="276">
        <v>0</v>
      </c>
      <c r="K57" s="527">
        <v>0</v>
      </c>
      <c r="L57" s="315"/>
      <c r="M57" s="276">
        <v>0</v>
      </c>
      <c r="N57" s="527">
        <v>5040</v>
      </c>
      <c r="O57" s="315"/>
      <c r="P57" s="527">
        <v>0</v>
      </c>
      <c r="Q57" s="314"/>
      <c r="R57" s="315"/>
      <c r="S57" s="276">
        <v>0</v>
      </c>
      <c r="T57" s="276">
        <v>0</v>
      </c>
      <c r="U57" s="276">
        <v>0</v>
      </c>
      <c r="V57" s="276">
        <v>0</v>
      </c>
      <c r="W57" s="276">
        <v>0</v>
      </c>
      <c r="X57" s="276">
        <v>0</v>
      </c>
      <c r="Y57" s="276">
        <v>0</v>
      </c>
      <c r="Z57" s="276">
        <v>30000</v>
      </c>
      <c r="AA57" s="276">
        <v>0</v>
      </c>
      <c r="AB57" s="276">
        <v>0</v>
      </c>
      <c r="AC57" s="276">
        <v>35040</v>
      </c>
    </row>
    <row r="58" spans="1:29" x14ac:dyDescent="0.5">
      <c r="A58" s="541"/>
      <c r="B58" s="547"/>
      <c r="C58" s="548"/>
      <c r="D58" s="522" t="s">
        <v>166</v>
      </c>
      <c r="E58" s="314"/>
      <c r="F58" s="314"/>
      <c r="G58" s="314"/>
      <c r="H58" s="315"/>
      <c r="I58" s="276">
        <v>10000</v>
      </c>
      <c r="J58" s="276">
        <v>0</v>
      </c>
      <c r="K58" s="527">
        <v>0</v>
      </c>
      <c r="L58" s="315"/>
      <c r="M58" s="276">
        <v>0</v>
      </c>
      <c r="N58" s="527">
        <v>0</v>
      </c>
      <c r="O58" s="315"/>
      <c r="P58" s="527">
        <v>0</v>
      </c>
      <c r="Q58" s="314"/>
      <c r="R58" s="315"/>
      <c r="S58" s="276">
        <v>0</v>
      </c>
      <c r="T58" s="276">
        <v>0</v>
      </c>
      <c r="U58" s="276">
        <v>0</v>
      </c>
      <c r="V58" s="276">
        <v>0</v>
      </c>
      <c r="W58" s="276">
        <v>0</v>
      </c>
      <c r="X58" s="276">
        <v>0</v>
      </c>
      <c r="Y58" s="276">
        <v>0</v>
      </c>
      <c r="Z58" s="276">
        <v>0</v>
      </c>
      <c r="AA58" s="276">
        <v>0</v>
      </c>
      <c r="AB58" s="276">
        <v>0</v>
      </c>
      <c r="AC58" s="276">
        <v>10000</v>
      </c>
    </row>
    <row r="59" spans="1:29" x14ac:dyDescent="0.5">
      <c r="A59" s="541"/>
      <c r="B59" s="547"/>
      <c r="C59" s="548"/>
      <c r="D59" s="522" t="s">
        <v>425</v>
      </c>
      <c r="E59" s="314"/>
      <c r="F59" s="314"/>
      <c r="G59" s="314"/>
      <c r="H59" s="315"/>
      <c r="I59" s="276">
        <v>0</v>
      </c>
      <c r="J59" s="276">
        <v>0</v>
      </c>
      <c r="K59" s="527">
        <v>0</v>
      </c>
      <c r="L59" s="315"/>
      <c r="M59" s="276">
        <v>40000</v>
      </c>
      <c r="N59" s="527">
        <v>0</v>
      </c>
      <c r="O59" s="315"/>
      <c r="P59" s="527">
        <v>0</v>
      </c>
      <c r="Q59" s="314"/>
      <c r="R59" s="315"/>
      <c r="S59" s="276">
        <v>0</v>
      </c>
      <c r="T59" s="276">
        <v>0</v>
      </c>
      <c r="U59" s="276">
        <v>0</v>
      </c>
      <c r="V59" s="276">
        <v>0</v>
      </c>
      <c r="W59" s="276">
        <v>0</v>
      </c>
      <c r="X59" s="276">
        <v>0</v>
      </c>
      <c r="Y59" s="276">
        <v>0</v>
      </c>
      <c r="Z59" s="276">
        <v>0</v>
      </c>
      <c r="AA59" s="276">
        <v>0</v>
      </c>
      <c r="AB59" s="276">
        <v>0</v>
      </c>
      <c r="AC59" s="276">
        <v>40000</v>
      </c>
    </row>
    <row r="60" spans="1:29" x14ac:dyDescent="0.5">
      <c r="A60" s="541"/>
      <c r="B60" s="547"/>
      <c r="C60" s="548"/>
      <c r="D60" s="522" t="s">
        <v>167</v>
      </c>
      <c r="E60" s="314"/>
      <c r="F60" s="314"/>
      <c r="G60" s="314"/>
      <c r="H60" s="315"/>
      <c r="I60" s="276">
        <v>33530</v>
      </c>
      <c r="J60" s="276">
        <v>27270</v>
      </c>
      <c r="K60" s="527">
        <v>0</v>
      </c>
      <c r="L60" s="315"/>
      <c r="M60" s="276">
        <v>0</v>
      </c>
      <c r="N60" s="527">
        <v>27028</v>
      </c>
      <c r="O60" s="315"/>
      <c r="P60" s="527">
        <v>0</v>
      </c>
      <c r="Q60" s="314"/>
      <c r="R60" s="315"/>
      <c r="S60" s="276">
        <v>0</v>
      </c>
      <c r="T60" s="276">
        <v>0</v>
      </c>
      <c r="U60" s="276">
        <v>25000</v>
      </c>
      <c r="V60" s="276">
        <v>0</v>
      </c>
      <c r="W60" s="276">
        <v>0</v>
      </c>
      <c r="X60" s="276">
        <v>0</v>
      </c>
      <c r="Y60" s="276">
        <v>0</v>
      </c>
      <c r="Z60" s="276">
        <v>0</v>
      </c>
      <c r="AA60" s="276">
        <v>0</v>
      </c>
      <c r="AB60" s="276">
        <v>0</v>
      </c>
      <c r="AC60" s="276">
        <v>112828</v>
      </c>
    </row>
    <row r="61" spans="1:29" x14ac:dyDescent="0.5">
      <c r="A61" s="541"/>
      <c r="B61" s="547"/>
      <c r="C61" s="548"/>
      <c r="D61" s="522" t="s">
        <v>168</v>
      </c>
      <c r="E61" s="314"/>
      <c r="F61" s="314"/>
      <c r="G61" s="314"/>
      <c r="H61" s="315"/>
      <c r="I61" s="276">
        <v>0</v>
      </c>
      <c r="J61" s="276">
        <v>0</v>
      </c>
      <c r="K61" s="527">
        <v>0</v>
      </c>
      <c r="L61" s="315"/>
      <c r="M61" s="276">
        <v>20000</v>
      </c>
      <c r="N61" s="527">
        <v>0</v>
      </c>
      <c r="O61" s="315"/>
      <c r="P61" s="527">
        <v>0</v>
      </c>
      <c r="Q61" s="314"/>
      <c r="R61" s="315"/>
      <c r="S61" s="276">
        <v>0</v>
      </c>
      <c r="T61" s="276">
        <v>0</v>
      </c>
      <c r="U61" s="276">
        <v>0</v>
      </c>
      <c r="V61" s="276">
        <v>0</v>
      </c>
      <c r="W61" s="276">
        <v>0</v>
      </c>
      <c r="X61" s="276">
        <v>0</v>
      </c>
      <c r="Y61" s="276">
        <v>0</v>
      </c>
      <c r="Z61" s="276">
        <v>0</v>
      </c>
      <c r="AA61" s="276">
        <v>79760</v>
      </c>
      <c r="AB61" s="276">
        <v>0</v>
      </c>
      <c r="AC61" s="276">
        <v>99760</v>
      </c>
    </row>
    <row r="62" spans="1:29" x14ac:dyDescent="0.5">
      <c r="A62" s="541"/>
      <c r="B62" s="545"/>
      <c r="C62" s="312"/>
      <c r="D62" s="521" t="s">
        <v>273</v>
      </c>
      <c r="E62" s="314"/>
      <c r="F62" s="314"/>
      <c r="G62" s="314"/>
      <c r="H62" s="315"/>
      <c r="I62" s="277">
        <v>193845</v>
      </c>
      <c r="J62" s="277">
        <v>66840</v>
      </c>
      <c r="K62" s="526">
        <v>20000</v>
      </c>
      <c r="L62" s="315"/>
      <c r="M62" s="277">
        <v>62000</v>
      </c>
      <c r="N62" s="526">
        <v>57447</v>
      </c>
      <c r="O62" s="315"/>
      <c r="P62" s="526">
        <v>315048.84000000003</v>
      </c>
      <c r="Q62" s="314"/>
      <c r="R62" s="315"/>
      <c r="S62" s="277">
        <v>85000</v>
      </c>
      <c r="T62" s="277">
        <v>95000</v>
      </c>
      <c r="U62" s="277">
        <v>128565</v>
      </c>
      <c r="V62" s="277">
        <v>0</v>
      </c>
      <c r="W62" s="277">
        <v>0</v>
      </c>
      <c r="X62" s="277">
        <v>0</v>
      </c>
      <c r="Y62" s="277">
        <v>0</v>
      </c>
      <c r="Z62" s="277">
        <v>30000</v>
      </c>
      <c r="AA62" s="277">
        <v>79760</v>
      </c>
      <c r="AB62" s="277">
        <v>0</v>
      </c>
      <c r="AC62" s="277">
        <v>1133505.8400000001</v>
      </c>
    </row>
    <row r="63" spans="1:29" x14ac:dyDescent="0.5">
      <c r="A63" s="542"/>
      <c r="B63" s="552" t="s">
        <v>274</v>
      </c>
      <c r="C63" s="314"/>
      <c r="D63" s="314"/>
      <c r="E63" s="314"/>
      <c r="F63" s="314"/>
      <c r="G63" s="314"/>
      <c r="H63" s="315"/>
      <c r="I63" s="278">
        <v>193845</v>
      </c>
      <c r="J63" s="278">
        <v>66840</v>
      </c>
      <c r="K63" s="533">
        <v>20000</v>
      </c>
      <c r="L63" s="315"/>
      <c r="M63" s="278">
        <v>62000</v>
      </c>
      <c r="N63" s="533">
        <v>57447</v>
      </c>
      <c r="O63" s="315"/>
      <c r="P63" s="533">
        <v>315048.84000000003</v>
      </c>
      <c r="Q63" s="314"/>
      <c r="R63" s="315"/>
      <c r="S63" s="278">
        <v>85000</v>
      </c>
      <c r="T63" s="278">
        <v>95000</v>
      </c>
      <c r="U63" s="278">
        <v>128565</v>
      </c>
      <c r="V63" s="278">
        <v>0</v>
      </c>
      <c r="W63" s="278">
        <v>0</v>
      </c>
      <c r="X63" s="278">
        <v>0</v>
      </c>
      <c r="Y63" s="278">
        <v>0</v>
      </c>
      <c r="Z63" s="278">
        <v>30000</v>
      </c>
      <c r="AA63" s="278">
        <v>79760</v>
      </c>
      <c r="AB63" s="278">
        <v>0</v>
      </c>
      <c r="AC63" s="278">
        <v>1133505.8400000001</v>
      </c>
    </row>
    <row r="64" spans="1:29" x14ac:dyDescent="0.5">
      <c r="A64" s="522" t="s">
        <v>6</v>
      </c>
      <c r="B64" s="522" t="s">
        <v>270</v>
      </c>
      <c r="C64" s="530"/>
      <c r="D64" s="522" t="s">
        <v>143</v>
      </c>
      <c r="E64" s="314"/>
      <c r="F64" s="314"/>
      <c r="G64" s="314"/>
      <c r="H64" s="315"/>
      <c r="I64" s="276">
        <v>55756.14</v>
      </c>
      <c r="J64" s="276">
        <v>0</v>
      </c>
      <c r="K64" s="527">
        <v>0</v>
      </c>
      <c r="L64" s="315"/>
      <c r="M64" s="276">
        <v>0</v>
      </c>
      <c r="N64" s="527">
        <v>2156.62</v>
      </c>
      <c r="O64" s="315"/>
      <c r="P64" s="527">
        <v>0</v>
      </c>
      <c r="Q64" s="314"/>
      <c r="R64" s="315"/>
      <c r="S64" s="276">
        <v>0</v>
      </c>
      <c r="T64" s="276">
        <v>0</v>
      </c>
      <c r="U64" s="276">
        <v>0</v>
      </c>
      <c r="V64" s="276">
        <v>0</v>
      </c>
      <c r="W64" s="276">
        <v>0</v>
      </c>
      <c r="X64" s="276">
        <v>0</v>
      </c>
      <c r="Y64" s="276">
        <v>0</v>
      </c>
      <c r="Z64" s="276">
        <v>0</v>
      </c>
      <c r="AA64" s="276">
        <v>220276.05</v>
      </c>
      <c r="AB64" s="276">
        <v>0</v>
      </c>
      <c r="AC64" s="276">
        <v>278188.81</v>
      </c>
    </row>
    <row r="65" spans="1:29" x14ac:dyDescent="0.5">
      <c r="A65" s="541"/>
      <c r="B65" s="547"/>
      <c r="C65" s="548"/>
      <c r="D65" s="522" t="s">
        <v>144</v>
      </c>
      <c r="E65" s="314"/>
      <c r="F65" s="314"/>
      <c r="G65" s="314"/>
      <c r="H65" s="315"/>
      <c r="I65" s="276">
        <v>14064.39</v>
      </c>
      <c r="J65" s="276">
        <v>0</v>
      </c>
      <c r="K65" s="527">
        <v>0</v>
      </c>
      <c r="L65" s="315"/>
      <c r="M65" s="276">
        <v>5000</v>
      </c>
      <c r="N65" s="527">
        <v>0</v>
      </c>
      <c r="O65" s="315"/>
      <c r="P65" s="527">
        <v>0</v>
      </c>
      <c r="Q65" s="314"/>
      <c r="R65" s="315"/>
      <c r="S65" s="276">
        <v>0</v>
      </c>
      <c r="T65" s="276">
        <v>0</v>
      </c>
      <c r="U65" s="276">
        <v>0</v>
      </c>
      <c r="V65" s="276">
        <v>0</v>
      </c>
      <c r="W65" s="276">
        <v>0</v>
      </c>
      <c r="X65" s="276">
        <v>0</v>
      </c>
      <c r="Y65" s="276">
        <v>0</v>
      </c>
      <c r="Z65" s="276">
        <v>0</v>
      </c>
      <c r="AA65" s="276">
        <v>0</v>
      </c>
      <c r="AB65" s="276">
        <v>0</v>
      </c>
      <c r="AC65" s="276">
        <v>19064.39</v>
      </c>
    </row>
    <row r="66" spans="1:29" x14ac:dyDescent="0.5">
      <c r="A66" s="541"/>
      <c r="B66" s="547"/>
      <c r="C66" s="548"/>
      <c r="D66" s="522" t="s">
        <v>145</v>
      </c>
      <c r="E66" s="314"/>
      <c r="F66" s="314"/>
      <c r="G66" s="314"/>
      <c r="H66" s="315"/>
      <c r="I66" s="276">
        <v>10000</v>
      </c>
      <c r="J66" s="276">
        <v>9962</v>
      </c>
      <c r="K66" s="527">
        <v>0</v>
      </c>
      <c r="L66" s="315"/>
      <c r="M66" s="276">
        <v>0</v>
      </c>
      <c r="N66" s="527">
        <v>10000</v>
      </c>
      <c r="O66" s="315"/>
      <c r="P66" s="527">
        <v>0</v>
      </c>
      <c r="Q66" s="314"/>
      <c r="R66" s="315"/>
      <c r="S66" s="276">
        <v>0</v>
      </c>
      <c r="T66" s="276">
        <v>0</v>
      </c>
      <c r="U66" s="276">
        <v>0</v>
      </c>
      <c r="V66" s="276">
        <v>0</v>
      </c>
      <c r="W66" s="276">
        <v>0</v>
      </c>
      <c r="X66" s="276">
        <v>0</v>
      </c>
      <c r="Y66" s="276">
        <v>0</v>
      </c>
      <c r="Z66" s="276">
        <v>0</v>
      </c>
      <c r="AA66" s="276">
        <v>0</v>
      </c>
      <c r="AB66" s="276">
        <v>0</v>
      </c>
      <c r="AC66" s="276">
        <v>29962</v>
      </c>
    </row>
    <row r="67" spans="1:29" x14ac:dyDescent="0.5">
      <c r="A67" s="541"/>
      <c r="B67" s="547"/>
      <c r="C67" s="548"/>
      <c r="D67" s="522" t="s">
        <v>169</v>
      </c>
      <c r="E67" s="314"/>
      <c r="F67" s="314"/>
      <c r="G67" s="314"/>
      <c r="H67" s="315"/>
      <c r="I67" s="276">
        <v>26007.17</v>
      </c>
      <c r="J67" s="276">
        <v>0</v>
      </c>
      <c r="K67" s="527">
        <v>0</v>
      </c>
      <c r="L67" s="315"/>
      <c r="M67" s="276">
        <v>0</v>
      </c>
      <c r="N67" s="527">
        <v>0</v>
      </c>
      <c r="O67" s="315"/>
      <c r="P67" s="527">
        <v>0</v>
      </c>
      <c r="Q67" s="314"/>
      <c r="R67" s="315"/>
      <c r="S67" s="276">
        <v>0</v>
      </c>
      <c r="T67" s="276">
        <v>0</v>
      </c>
      <c r="U67" s="276">
        <v>0</v>
      </c>
      <c r="V67" s="276">
        <v>0</v>
      </c>
      <c r="W67" s="276">
        <v>0</v>
      </c>
      <c r="X67" s="276">
        <v>0</v>
      </c>
      <c r="Y67" s="276">
        <v>0</v>
      </c>
      <c r="Z67" s="276">
        <v>0</v>
      </c>
      <c r="AA67" s="276">
        <v>0</v>
      </c>
      <c r="AB67" s="276">
        <v>0</v>
      </c>
      <c r="AC67" s="276">
        <v>26007.17</v>
      </c>
    </row>
    <row r="68" spans="1:29" x14ac:dyDescent="0.5">
      <c r="A68" s="541"/>
      <c r="B68" s="545"/>
      <c r="C68" s="312"/>
      <c r="D68" s="521" t="s">
        <v>273</v>
      </c>
      <c r="E68" s="314"/>
      <c r="F68" s="314"/>
      <c r="G68" s="314"/>
      <c r="H68" s="315"/>
      <c r="I68" s="277">
        <v>105827.7</v>
      </c>
      <c r="J68" s="277">
        <v>9962</v>
      </c>
      <c r="K68" s="526">
        <v>0</v>
      </c>
      <c r="L68" s="315"/>
      <c r="M68" s="277">
        <v>5000</v>
      </c>
      <c r="N68" s="526">
        <v>12156.62</v>
      </c>
      <c r="O68" s="315"/>
      <c r="P68" s="526">
        <v>0</v>
      </c>
      <c r="Q68" s="314"/>
      <c r="R68" s="315"/>
      <c r="S68" s="277">
        <v>0</v>
      </c>
      <c r="T68" s="277">
        <v>0</v>
      </c>
      <c r="U68" s="277">
        <v>0</v>
      </c>
      <c r="V68" s="277">
        <v>0</v>
      </c>
      <c r="W68" s="277">
        <v>0</v>
      </c>
      <c r="X68" s="277">
        <v>0</v>
      </c>
      <c r="Y68" s="277">
        <v>0</v>
      </c>
      <c r="Z68" s="277">
        <v>0</v>
      </c>
      <c r="AA68" s="277">
        <v>220276.05</v>
      </c>
      <c r="AB68" s="277">
        <v>0</v>
      </c>
      <c r="AC68" s="277">
        <v>353222.37</v>
      </c>
    </row>
    <row r="69" spans="1:29" x14ac:dyDescent="0.5">
      <c r="A69" s="542"/>
      <c r="B69" s="552" t="s">
        <v>274</v>
      </c>
      <c r="C69" s="314"/>
      <c r="D69" s="314"/>
      <c r="E69" s="314"/>
      <c r="F69" s="314"/>
      <c r="G69" s="314"/>
      <c r="H69" s="315"/>
      <c r="I69" s="278">
        <v>105827.7</v>
      </c>
      <c r="J69" s="278">
        <v>9962</v>
      </c>
      <c r="K69" s="533">
        <v>0</v>
      </c>
      <c r="L69" s="315"/>
      <c r="M69" s="278">
        <v>5000</v>
      </c>
      <c r="N69" s="533">
        <v>12156.62</v>
      </c>
      <c r="O69" s="315"/>
      <c r="P69" s="533">
        <v>0</v>
      </c>
      <c r="Q69" s="314"/>
      <c r="R69" s="315"/>
      <c r="S69" s="278">
        <v>0</v>
      </c>
      <c r="T69" s="278">
        <v>0</v>
      </c>
      <c r="U69" s="278">
        <v>0</v>
      </c>
      <c r="V69" s="278">
        <v>0</v>
      </c>
      <c r="W69" s="278">
        <v>0</v>
      </c>
      <c r="X69" s="278">
        <v>0</v>
      </c>
      <c r="Y69" s="278">
        <v>0</v>
      </c>
      <c r="Z69" s="278">
        <v>0</v>
      </c>
      <c r="AA69" s="278">
        <v>220276.05</v>
      </c>
      <c r="AB69" s="278">
        <v>0</v>
      </c>
      <c r="AC69" s="278">
        <v>353222.37</v>
      </c>
    </row>
    <row r="70" spans="1:29" x14ac:dyDescent="0.5">
      <c r="A70" s="522" t="s">
        <v>8</v>
      </c>
      <c r="B70" s="522" t="s">
        <v>270</v>
      </c>
      <c r="C70" s="530"/>
      <c r="D70" s="522" t="s">
        <v>146</v>
      </c>
      <c r="E70" s="314"/>
      <c r="F70" s="314"/>
      <c r="G70" s="314"/>
      <c r="H70" s="315"/>
      <c r="I70" s="276">
        <v>6400</v>
      </c>
      <c r="J70" s="276">
        <v>0</v>
      </c>
      <c r="K70" s="527">
        <v>0</v>
      </c>
      <c r="L70" s="315"/>
      <c r="M70" s="276">
        <v>0</v>
      </c>
      <c r="N70" s="527">
        <v>0</v>
      </c>
      <c r="O70" s="315"/>
      <c r="P70" s="527">
        <v>0</v>
      </c>
      <c r="Q70" s="314"/>
      <c r="R70" s="315"/>
      <c r="S70" s="276">
        <v>0</v>
      </c>
      <c r="T70" s="276">
        <v>0</v>
      </c>
      <c r="U70" s="276">
        <v>0</v>
      </c>
      <c r="V70" s="276">
        <v>0</v>
      </c>
      <c r="W70" s="276">
        <v>0</v>
      </c>
      <c r="X70" s="276">
        <v>0</v>
      </c>
      <c r="Y70" s="276">
        <v>0</v>
      </c>
      <c r="Z70" s="276">
        <v>0</v>
      </c>
      <c r="AA70" s="276">
        <v>0</v>
      </c>
      <c r="AB70" s="276">
        <v>0</v>
      </c>
      <c r="AC70" s="276">
        <v>6400</v>
      </c>
    </row>
    <row r="71" spans="1:29" x14ac:dyDescent="0.5">
      <c r="A71" s="541"/>
      <c r="B71" s="547"/>
      <c r="C71" s="548"/>
      <c r="D71" s="522" t="s">
        <v>208</v>
      </c>
      <c r="E71" s="314"/>
      <c r="F71" s="314"/>
      <c r="G71" s="314"/>
      <c r="H71" s="315"/>
      <c r="I71" s="276">
        <v>500</v>
      </c>
      <c r="J71" s="276">
        <v>0</v>
      </c>
      <c r="K71" s="527">
        <v>0</v>
      </c>
      <c r="L71" s="315"/>
      <c r="M71" s="276">
        <v>0</v>
      </c>
      <c r="N71" s="527">
        <v>0</v>
      </c>
      <c r="O71" s="315"/>
      <c r="P71" s="527">
        <v>0</v>
      </c>
      <c r="Q71" s="314"/>
      <c r="R71" s="315"/>
      <c r="S71" s="276">
        <v>0</v>
      </c>
      <c r="T71" s="276">
        <v>0</v>
      </c>
      <c r="U71" s="276">
        <v>0</v>
      </c>
      <c r="V71" s="276">
        <v>0</v>
      </c>
      <c r="W71" s="276">
        <v>0</v>
      </c>
      <c r="X71" s="276">
        <v>0</v>
      </c>
      <c r="Y71" s="276">
        <v>0</v>
      </c>
      <c r="Z71" s="276">
        <v>0</v>
      </c>
      <c r="AA71" s="276">
        <v>0</v>
      </c>
      <c r="AB71" s="276">
        <v>0</v>
      </c>
      <c r="AC71" s="276">
        <v>500</v>
      </c>
    </row>
    <row r="72" spans="1:29" x14ac:dyDescent="0.5">
      <c r="A72" s="541"/>
      <c r="B72" s="547"/>
      <c r="C72" s="548"/>
      <c r="D72" s="522" t="s">
        <v>209</v>
      </c>
      <c r="E72" s="314"/>
      <c r="F72" s="314"/>
      <c r="G72" s="314"/>
      <c r="H72" s="315"/>
      <c r="I72" s="276">
        <v>500</v>
      </c>
      <c r="J72" s="276">
        <v>0</v>
      </c>
      <c r="K72" s="527">
        <v>0</v>
      </c>
      <c r="L72" s="315"/>
      <c r="M72" s="276">
        <v>0</v>
      </c>
      <c r="N72" s="527">
        <v>0</v>
      </c>
      <c r="O72" s="315"/>
      <c r="P72" s="527">
        <v>0</v>
      </c>
      <c r="Q72" s="314"/>
      <c r="R72" s="315"/>
      <c r="S72" s="276">
        <v>0</v>
      </c>
      <c r="T72" s="276">
        <v>0</v>
      </c>
      <c r="U72" s="276">
        <v>6500</v>
      </c>
      <c r="V72" s="276">
        <v>0</v>
      </c>
      <c r="W72" s="276">
        <v>0</v>
      </c>
      <c r="X72" s="276">
        <v>0</v>
      </c>
      <c r="Y72" s="276">
        <v>0</v>
      </c>
      <c r="Z72" s="276">
        <v>0</v>
      </c>
      <c r="AA72" s="276">
        <v>0</v>
      </c>
      <c r="AB72" s="276">
        <v>0</v>
      </c>
      <c r="AC72" s="276">
        <v>7000</v>
      </c>
    </row>
    <row r="73" spans="1:29" x14ac:dyDescent="0.5">
      <c r="A73" s="541"/>
      <c r="B73" s="547"/>
      <c r="C73" s="548"/>
      <c r="D73" s="522" t="s">
        <v>323</v>
      </c>
      <c r="E73" s="314"/>
      <c r="F73" s="314"/>
      <c r="G73" s="314"/>
      <c r="H73" s="315"/>
      <c r="I73" s="276">
        <v>276150</v>
      </c>
      <c r="J73" s="276">
        <v>0</v>
      </c>
      <c r="K73" s="527">
        <v>0</v>
      </c>
      <c r="L73" s="315"/>
      <c r="M73" s="276">
        <v>0</v>
      </c>
      <c r="N73" s="527">
        <v>0</v>
      </c>
      <c r="O73" s="315"/>
      <c r="P73" s="527">
        <v>0</v>
      </c>
      <c r="Q73" s="314"/>
      <c r="R73" s="315"/>
      <c r="S73" s="276">
        <v>0</v>
      </c>
      <c r="T73" s="276">
        <v>0</v>
      </c>
      <c r="U73" s="276">
        <v>500</v>
      </c>
      <c r="V73" s="276">
        <v>0</v>
      </c>
      <c r="W73" s="276">
        <v>0</v>
      </c>
      <c r="X73" s="276">
        <v>0</v>
      </c>
      <c r="Y73" s="276">
        <v>0</v>
      </c>
      <c r="Z73" s="276">
        <v>0</v>
      </c>
      <c r="AA73" s="276">
        <v>0</v>
      </c>
      <c r="AB73" s="276">
        <v>0</v>
      </c>
      <c r="AC73" s="276">
        <v>276650</v>
      </c>
    </row>
    <row r="74" spans="1:29" x14ac:dyDescent="0.5">
      <c r="A74" s="541"/>
      <c r="B74" s="547"/>
      <c r="C74" s="548"/>
      <c r="D74" s="522" t="s">
        <v>210</v>
      </c>
      <c r="E74" s="314"/>
      <c r="F74" s="314"/>
      <c r="G74" s="314"/>
      <c r="H74" s="315"/>
      <c r="I74" s="276">
        <v>1000</v>
      </c>
      <c r="J74" s="276">
        <v>0</v>
      </c>
      <c r="K74" s="527">
        <v>0</v>
      </c>
      <c r="L74" s="315"/>
      <c r="M74" s="276">
        <v>0</v>
      </c>
      <c r="N74" s="527">
        <v>0</v>
      </c>
      <c r="O74" s="315"/>
      <c r="P74" s="527">
        <v>0</v>
      </c>
      <c r="Q74" s="314"/>
      <c r="R74" s="315"/>
      <c r="S74" s="276">
        <v>0</v>
      </c>
      <c r="T74" s="276">
        <v>0</v>
      </c>
      <c r="U74" s="276">
        <v>0</v>
      </c>
      <c r="V74" s="276">
        <v>0</v>
      </c>
      <c r="W74" s="276">
        <v>0</v>
      </c>
      <c r="X74" s="276">
        <v>0</v>
      </c>
      <c r="Y74" s="276">
        <v>0</v>
      </c>
      <c r="Z74" s="276">
        <v>0</v>
      </c>
      <c r="AA74" s="276">
        <v>0</v>
      </c>
      <c r="AB74" s="276">
        <v>0</v>
      </c>
      <c r="AC74" s="276">
        <v>1000</v>
      </c>
    </row>
    <row r="75" spans="1:29" x14ac:dyDescent="0.5">
      <c r="A75" s="541"/>
      <c r="B75" s="547"/>
      <c r="C75" s="548"/>
      <c r="D75" s="522" t="s">
        <v>501</v>
      </c>
      <c r="E75" s="314"/>
      <c r="F75" s="314"/>
      <c r="G75" s="314"/>
      <c r="H75" s="315"/>
      <c r="I75" s="276">
        <v>0</v>
      </c>
      <c r="J75" s="276">
        <v>0</v>
      </c>
      <c r="K75" s="527">
        <v>0</v>
      </c>
      <c r="L75" s="315"/>
      <c r="M75" s="276">
        <v>0</v>
      </c>
      <c r="N75" s="527">
        <v>0</v>
      </c>
      <c r="O75" s="315"/>
      <c r="P75" s="527">
        <v>0</v>
      </c>
      <c r="Q75" s="314"/>
      <c r="R75" s="315"/>
      <c r="S75" s="276">
        <v>0</v>
      </c>
      <c r="T75" s="276">
        <v>0</v>
      </c>
      <c r="U75" s="276">
        <v>700</v>
      </c>
      <c r="V75" s="276">
        <v>0</v>
      </c>
      <c r="W75" s="276">
        <v>0</v>
      </c>
      <c r="X75" s="276">
        <v>0</v>
      </c>
      <c r="Y75" s="276">
        <v>0</v>
      </c>
      <c r="Z75" s="276">
        <v>0</v>
      </c>
      <c r="AA75" s="276">
        <v>0</v>
      </c>
      <c r="AB75" s="276">
        <v>0</v>
      </c>
      <c r="AC75" s="276">
        <v>700</v>
      </c>
    </row>
    <row r="76" spans="1:29" x14ac:dyDescent="0.5">
      <c r="A76" s="541"/>
      <c r="B76" s="547"/>
      <c r="C76" s="548"/>
      <c r="D76" s="522" t="s">
        <v>324</v>
      </c>
      <c r="E76" s="314"/>
      <c r="F76" s="314"/>
      <c r="G76" s="314"/>
      <c r="H76" s="315"/>
      <c r="I76" s="276">
        <v>49800</v>
      </c>
      <c r="J76" s="276">
        <v>0</v>
      </c>
      <c r="K76" s="527">
        <v>0</v>
      </c>
      <c r="L76" s="315"/>
      <c r="M76" s="276">
        <v>0</v>
      </c>
      <c r="N76" s="527">
        <v>0</v>
      </c>
      <c r="O76" s="315"/>
      <c r="P76" s="527">
        <v>0</v>
      </c>
      <c r="Q76" s="314"/>
      <c r="R76" s="315"/>
      <c r="S76" s="276">
        <v>0</v>
      </c>
      <c r="T76" s="276">
        <v>0</v>
      </c>
      <c r="U76" s="276">
        <v>0</v>
      </c>
      <c r="V76" s="276">
        <v>0</v>
      </c>
      <c r="W76" s="276">
        <v>0</v>
      </c>
      <c r="X76" s="276">
        <v>0</v>
      </c>
      <c r="Y76" s="276">
        <v>0</v>
      </c>
      <c r="Z76" s="276">
        <v>0</v>
      </c>
      <c r="AA76" s="276">
        <v>0</v>
      </c>
      <c r="AB76" s="276">
        <v>0</v>
      </c>
      <c r="AC76" s="276">
        <v>49800</v>
      </c>
    </row>
    <row r="77" spans="1:29" x14ac:dyDescent="0.5">
      <c r="A77" s="541"/>
      <c r="B77" s="547"/>
      <c r="C77" s="548"/>
      <c r="D77" s="522" t="s">
        <v>170</v>
      </c>
      <c r="E77" s="314"/>
      <c r="F77" s="314"/>
      <c r="G77" s="314"/>
      <c r="H77" s="315"/>
      <c r="I77" s="276">
        <v>47901.27</v>
      </c>
      <c r="J77" s="276">
        <v>20000</v>
      </c>
      <c r="K77" s="527">
        <v>17120</v>
      </c>
      <c r="L77" s="315"/>
      <c r="M77" s="276">
        <v>0</v>
      </c>
      <c r="N77" s="527">
        <v>0</v>
      </c>
      <c r="O77" s="315"/>
      <c r="P77" s="527">
        <v>0</v>
      </c>
      <c r="Q77" s="314"/>
      <c r="R77" s="315"/>
      <c r="S77" s="276">
        <v>0</v>
      </c>
      <c r="T77" s="276">
        <v>0</v>
      </c>
      <c r="U77" s="276">
        <v>30000</v>
      </c>
      <c r="V77" s="276">
        <v>0</v>
      </c>
      <c r="W77" s="276">
        <v>0</v>
      </c>
      <c r="X77" s="276">
        <v>0</v>
      </c>
      <c r="Y77" s="276">
        <v>0</v>
      </c>
      <c r="Z77" s="276">
        <v>0</v>
      </c>
      <c r="AA77" s="276">
        <v>100000</v>
      </c>
      <c r="AB77" s="276">
        <v>0</v>
      </c>
      <c r="AC77" s="276">
        <v>215021.27</v>
      </c>
    </row>
    <row r="78" spans="1:29" x14ac:dyDescent="0.5">
      <c r="A78" s="541"/>
      <c r="B78" s="545"/>
      <c r="C78" s="312"/>
      <c r="D78" s="521" t="s">
        <v>273</v>
      </c>
      <c r="E78" s="314"/>
      <c r="F78" s="314"/>
      <c r="G78" s="314"/>
      <c r="H78" s="315"/>
      <c r="I78" s="277">
        <v>382251.27</v>
      </c>
      <c r="J78" s="277">
        <v>20000</v>
      </c>
      <c r="K78" s="526">
        <v>17120</v>
      </c>
      <c r="L78" s="315"/>
      <c r="M78" s="277">
        <v>0</v>
      </c>
      <c r="N78" s="526">
        <v>0</v>
      </c>
      <c r="O78" s="315"/>
      <c r="P78" s="526">
        <v>0</v>
      </c>
      <c r="Q78" s="314"/>
      <c r="R78" s="315"/>
      <c r="S78" s="277">
        <v>0</v>
      </c>
      <c r="T78" s="277">
        <v>0</v>
      </c>
      <c r="U78" s="277">
        <v>37700</v>
      </c>
      <c r="V78" s="277">
        <v>0</v>
      </c>
      <c r="W78" s="277">
        <v>0</v>
      </c>
      <c r="X78" s="277">
        <v>0</v>
      </c>
      <c r="Y78" s="277">
        <v>0</v>
      </c>
      <c r="Z78" s="277">
        <v>0</v>
      </c>
      <c r="AA78" s="277">
        <v>100000</v>
      </c>
      <c r="AB78" s="277">
        <v>0</v>
      </c>
      <c r="AC78" s="277">
        <v>557071.27</v>
      </c>
    </row>
    <row r="79" spans="1:29" x14ac:dyDescent="0.5">
      <c r="A79" s="542"/>
      <c r="B79" s="552" t="s">
        <v>274</v>
      </c>
      <c r="C79" s="314"/>
      <c r="D79" s="314"/>
      <c r="E79" s="314"/>
      <c r="F79" s="314"/>
      <c r="G79" s="314"/>
      <c r="H79" s="315"/>
      <c r="I79" s="278">
        <v>382251.27</v>
      </c>
      <c r="J79" s="278">
        <v>20000</v>
      </c>
      <c r="K79" s="533">
        <v>17120</v>
      </c>
      <c r="L79" s="315"/>
      <c r="M79" s="278">
        <v>0</v>
      </c>
      <c r="N79" s="533">
        <v>0</v>
      </c>
      <c r="O79" s="315"/>
      <c r="P79" s="533">
        <v>0</v>
      </c>
      <c r="Q79" s="314"/>
      <c r="R79" s="315"/>
      <c r="S79" s="278">
        <v>0</v>
      </c>
      <c r="T79" s="278">
        <v>0</v>
      </c>
      <c r="U79" s="278">
        <v>37700</v>
      </c>
      <c r="V79" s="278">
        <v>0</v>
      </c>
      <c r="W79" s="278">
        <v>0</v>
      </c>
      <c r="X79" s="278">
        <v>0</v>
      </c>
      <c r="Y79" s="278">
        <v>0</v>
      </c>
      <c r="Z79" s="278">
        <v>0</v>
      </c>
      <c r="AA79" s="278">
        <v>100000</v>
      </c>
      <c r="AB79" s="278">
        <v>0</v>
      </c>
      <c r="AC79" s="278">
        <v>557071.27</v>
      </c>
    </row>
    <row r="80" spans="1:29" x14ac:dyDescent="0.5">
      <c r="A80" s="522" t="s">
        <v>31</v>
      </c>
      <c r="B80" s="522" t="s">
        <v>270</v>
      </c>
      <c r="C80" s="530"/>
      <c r="D80" s="522" t="s">
        <v>326</v>
      </c>
      <c r="E80" s="314"/>
      <c r="F80" s="314"/>
      <c r="G80" s="314"/>
      <c r="H80" s="315"/>
      <c r="I80" s="276">
        <v>0</v>
      </c>
      <c r="J80" s="276">
        <v>0</v>
      </c>
      <c r="K80" s="527">
        <v>0</v>
      </c>
      <c r="L80" s="315"/>
      <c r="M80" s="276">
        <v>0</v>
      </c>
      <c r="N80" s="527">
        <v>0</v>
      </c>
      <c r="O80" s="315"/>
      <c r="P80" s="527">
        <v>3900</v>
      </c>
      <c r="Q80" s="314"/>
      <c r="R80" s="315"/>
      <c r="S80" s="276">
        <v>0</v>
      </c>
      <c r="T80" s="276">
        <v>0</v>
      </c>
      <c r="U80" s="276">
        <v>0</v>
      </c>
      <c r="V80" s="276">
        <v>0</v>
      </c>
      <c r="W80" s="276">
        <v>0</v>
      </c>
      <c r="X80" s="276">
        <v>0</v>
      </c>
      <c r="Y80" s="276">
        <v>0</v>
      </c>
      <c r="Z80" s="276">
        <v>0</v>
      </c>
      <c r="AA80" s="276">
        <v>0</v>
      </c>
      <c r="AB80" s="276">
        <v>0</v>
      </c>
      <c r="AC80" s="276">
        <v>3900</v>
      </c>
    </row>
    <row r="81" spans="1:29" x14ac:dyDescent="0.5">
      <c r="A81" s="541"/>
      <c r="B81" s="547"/>
      <c r="C81" s="548"/>
      <c r="D81" s="522" t="s">
        <v>147</v>
      </c>
      <c r="E81" s="314"/>
      <c r="F81" s="314"/>
      <c r="G81" s="314"/>
      <c r="H81" s="315"/>
      <c r="I81" s="276">
        <v>0</v>
      </c>
      <c r="J81" s="276">
        <v>0</v>
      </c>
      <c r="K81" s="527">
        <v>0</v>
      </c>
      <c r="L81" s="315"/>
      <c r="M81" s="276">
        <v>0</v>
      </c>
      <c r="N81" s="527">
        <v>0</v>
      </c>
      <c r="O81" s="315"/>
      <c r="P81" s="527">
        <v>0</v>
      </c>
      <c r="Q81" s="314"/>
      <c r="R81" s="315"/>
      <c r="S81" s="276">
        <v>0</v>
      </c>
      <c r="T81" s="276">
        <v>0</v>
      </c>
      <c r="U81" s="276">
        <v>0</v>
      </c>
      <c r="V81" s="276">
        <v>2026100</v>
      </c>
      <c r="W81" s="276">
        <v>0</v>
      </c>
      <c r="X81" s="276">
        <v>0</v>
      </c>
      <c r="Y81" s="276">
        <v>0</v>
      </c>
      <c r="Z81" s="276">
        <v>0</v>
      </c>
      <c r="AA81" s="276">
        <v>0</v>
      </c>
      <c r="AB81" s="276">
        <v>0</v>
      </c>
      <c r="AC81" s="276">
        <v>2026100</v>
      </c>
    </row>
    <row r="82" spans="1:29" x14ac:dyDescent="0.5">
      <c r="A82" s="541"/>
      <c r="B82" s="547"/>
      <c r="C82" s="548"/>
      <c r="D82" s="522" t="s">
        <v>171</v>
      </c>
      <c r="E82" s="314"/>
      <c r="F82" s="314"/>
      <c r="G82" s="314"/>
      <c r="H82" s="315"/>
      <c r="I82" s="276">
        <v>86000</v>
      </c>
      <c r="J82" s="276">
        <v>0</v>
      </c>
      <c r="K82" s="527">
        <v>0</v>
      </c>
      <c r="L82" s="315"/>
      <c r="M82" s="276">
        <v>0</v>
      </c>
      <c r="N82" s="527">
        <v>0</v>
      </c>
      <c r="O82" s="315"/>
      <c r="P82" s="527">
        <v>0</v>
      </c>
      <c r="Q82" s="314"/>
      <c r="R82" s="315"/>
      <c r="S82" s="276">
        <v>0</v>
      </c>
      <c r="T82" s="276">
        <v>0</v>
      </c>
      <c r="U82" s="276">
        <v>0</v>
      </c>
      <c r="V82" s="276">
        <v>183000</v>
      </c>
      <c r="W82" s="276">
        <v>0</v>
      </c>
      <c r="X82" s="276">
        <v>0</v>
      </c>
      <c r="Y82" s="276">
        <v>0</v>
      </c>
      <c r="Z82" s="276">
        <v>0</v>
      </c>
      <c r="AA82" s="276">
        <v>0</v>
      </c>
      <c r="AB82" s="276">
        <v>0</v>
      </c>
      <c r="AC82" s="276">
        <v>269000</v>
      </c>
    </row>
    <row r="83" spans="1:29" x14ac:dyDescent="0.5">
      <c r="A83" s="541"/>
      <c r="B83" s="545"/>
      <c r="C83" s="312"/>
      <c r="D83" s="521" t="s">
        <v>273</v>
      </c>
      <c r="E83" s="314"/>
      <c r="F83" s="314"/>
      <c r="G83" s="314"/>
      <c r="H83" s="315"/>
      <c r="I83" s="277">
        <v>86000</v>
      </c>
      <c r="J83" s="277">
        <v>0</v>
      </c>
      <c r="K83" s="526">
        <v>0</v>
      </c>
      <c r="L83" s="315"/>
      <c r="M83" s="277">
        <v>0</v>
      </c>
      <c r="N83" s="526">
        <v>0</v>
      </c>
      <c r="O83" s="315"/>
      <c r="P83" s="526">
        <v>3900</v>
      </c>
      <c r="Q83" s="314"/>
      <c r="R83" s="315"/>
      <c r="S83" s="277">
        <v>0</v>
      </c>
      <c r="T83" s="277">
        <v>0</v>
      </c>
      <c r="U83" s="277">
        <v>0</v>
      </c>
      <c r="V83" s="277">
        <v>2209100</v>
      </c>
      <c r="W83" s="277">
        <v>0</v>
      </c>
      <c r="X83" s="277">
        <v>0</v>
      </c>
      <c r="Y83" s="277">
        <v>0</v>
      </c>
      <c r="Z83" s="277">
        <v>0</v>
      </c>
      <c r="AA83" s="277">
        <v>0</v>
      </c>
      <c r="AB83" s="277">
        <v>0</v>
      </c>
      <c r="AC83" s="277">
        <v>2299000</v>
      </c>
    </row>
    <row r="84" spans="1:29" x14ac:dyDescent="0.5">
      <c r="A84" s="542"/>
      <c r="B84" s="552" t="s">
        <v>274</v>
      </c>
      <c r="C84" s="314"/>
      <c r="D84" s="314"/>
      <c r="E84" s="314"/>
      <c r="F84" s="314"/>
      <c r="G84" s="314"/>
      <c r="H84" s="315"/>
      <c r="I84" s="278">
        <v>86000</v>
      </c>
      <c r="J84" s="278">
        <v>0</v>
      </c>
      <c r="K84" s="533">
        <v>0</v>
      </c>
      <c r="L84" s="315"/>
      <c r="M84" s="278">
        <v>0</v>
      </c>
      <c r="N84" s="533">
        <v>0</v>
      </c>
      <c r="O84" s="315"/>
      <c r="P84" s="533">
        <v>3900</v>
      </c>
      <c r="Q84" s="314"/>
      <c r="R84" s="315"/>
      <c r="S84" s="278">
        <v>0</v>
      </c>
      <c r="T84" s="278">
        <v>0</v>
      </c>
      <c r="U84" s="278">
        <v>0</v>
      </c>
      <c r="V84" s="278">
        <v>2209100</v>
      </c>
      <c r="W84" s="278">
        <v>0</v>
      </c>
      <c r="X84" s="278">
        <v>0</v>
      </c>
      <c r="Y84" s="278">
        <v>0</v>
      </c>
      <c r="Z84" s="278">
        <v>0</v>
      </c>
      <c r="AA84" s="278">
        <v>0</v>
      </c>
      <c r="AB84" s="278">
        <v>0</v>
      </c>
      <c r="AC84" s="278">
        <v>2299000</v>
      </c>
    </row>
    <row r="85" spans="1:29" x14ac:dyDescent="0.5">
      <c r="A85" s="522" t="s">
        <v>34</v>
      </c>
      <c r="B85" s="522" t="s">
        <v>270</v>
      </c>
      <c r="C85" s="530"/>
      <c r="D85" s="522" t="s">
        <v>34</v>
      </c>
      <c r="E85" s="314"/>
      <c r="F85" s="314"/>
      <c r="G85" s="314"/>
      <c r="H85" s="315"/>
      <c r="I85" s="276">
        <v>35000</v>
      </c>
      <c r="J85" s="276">
        <v>0</v>
      </c>
      <c r="K85" s="527">
        <v>0</v>
      </c>
      <c r="L85" s="315"/>
      <c r="M85" s="276">
        <v>0</v>
      </c>
      <c r="N85" s="527">
        <v>0</v>
      </c>
      <c r="O85" s="315"/>
      <c r="P85" s="527">
        <v>0</v>
      </c>
      <c r="Q85" s="314"/>
      <c r="R85" s="315"/>
      <c r="S85" s="276">
        <v>0</v>
      </c>
      <c r="T85" s="276">
        <v>0</v>
      </c>
      <c r="U85" s="276">
        <v>0</v>
      </c>
      <c r="V85" s="276">
        <v>0</v>
      </c>
      <c r="W85" s="276">
        <v>0</v>
      </c>
      <c r="X85" s="276">
        <v>0</v>
      </c>
      <c r="Y85" s="276">
        <v>0</v>
      </c>
      <c r="Z85" s="276">
        <v>0</v>
      </c>
      <c r="AA85" s="276">
        <v>0</v>
      </c>
      <c r="AB85" s="276">
        <v>0</v>
      </c>
      <c r="AC85" s="276">
        <v>35000</v>
      </c>
    </row>
    <row r="86" spans="1:29" x14ac:dyDescent="0.5">
      <c r="A86" s="541"/>
      <c r="B86" s="545"/>
      <c r="C86" s="312"/>
      <c r="D86" s="521" t="s">
        <v>273</v>
      </c>
      <c r="E86" s="314"/>
      <c r="F86" s="314"/>
      <c r="G86" s="314"/>
      <c r="H86" s="315"/>
      <c r="I86" s="277">
        <v>35000</v>
      </c>
      <c r="J86" s="277">
        <v>0</v>
      </c>
      <c r="K86" s="526">
        <v>0</v>
      </c>
      <c r="L86" s="315"/>
      <c r="M86" s="277">
        <v>0</v>
      </c>
      <c r="N86" s="526">
        <v>0</v>
      </c>
      <c r="O86" s="315"/>
      <c r="P86" s="526">
        <v>0</v>
      </c>
      <c r="Q86" s="314"/>
      <c r="R86" s="315"/>
      <c r="S86" s="277">
        <v>0</v>
      </c>
      <c r="T86" s="277">
        <v>0</v>
      </c>
      <c r="U86" s="277">
        <v>0</v>
      </c>
      <c r="V86" s="277">
        <v>0</v>
      </c>
      <c r="W86" s="277">
        <v>0</v>
      </c>
      <c r="X86" s="277">
        <v>0</v>
      </c>
      <c r="Y86" s="277">
        <v>0</v>
      </c>
      <c r="Z86" s="277">
        <v>0</v>
      </c>
      <c r="AA86" s="277">
        <v>0</v>
      </c>
      <c r="AB86" s="277">
        <v>0</v>
      </c>
      <c r="AC86" s="277">
        <v>35000</v>
      </c>
    </row>
    <row r="87" spans="1:29" x14ac:dyDescent="0.5">
      <c r="A87" s="542"/>
      <c r="B87" s="552" t="s">
        <v>274</v>
      </c>
      <c r="C87" s="314"/>
      <c r="D87" s="314"/>
      <c r="E87" s="314"/>
      <c r="F87" s="314"/>
      <c r="G87" s="314"/>
      <c r="H87" s="315"/>
      <c r="I87" s="278">
        <v>35000</v>
      </c>
      <c r="J87" s="278">
        <v>0</v>
      </c>
      <c r="K87" s="533">
        <v>0</v>
      </c>
      <c r="L87" s="315"/>
      <c r="M87" s="278">
        <v>0</v>
      </c>
      <c r="N87" s="533">
        <v>0</v>
      </c>
      <c r="O87" s="315"/>
      <c r="P87" s="533">
        <v>0</v>
      </c>
      <c r="Q87" s="314"/>
      <c r="R87" s="315"/>
      <c r="S87" s="278">
        <v>0</v>
      </c>
      <c r="T87" s="278">
        <v>0</v>
      </c>
      <c r="U87" s="278">
        <v>0</v>
      </c>
      <c r="V87" s="278">
        <v>0</v>
      </c>
      <c r="W87" s="278">
        <v>0</v>
      </c>
      <c r="X87" s="278">
        <v>0</v>
      </c>
      <c r="Y87" s="278">
        <v>0</v>
      </c>
      <c r="Z87" s="278">
        <v>0</v>
      </c>
      <c r="AA87" s="278">
        <v>0</v>
      </c>
      <c r="AB87" s="278">
        <v>0</v>
      </c>
      <c r="AC87" s="278">
        <v>35000</v>
      </c>
    </row>
    <row r="88" spans="1:29" x14ac:dyDescent="0.5">
      <c r="A88" s="522" t="s">
        <v>7</v>
      </c>
      <c r="B88" s="522" t="s">
        <v>270</v>
      </c>
      <c r="C88" s="530"/>
      <c r="D88" s="522" t="s">
        <v>327</v>
      </c>
      <c r="E88" s="314"/>
      <c r="F88" s="314"/>
      <c r="G88" s="314"/>
      <c r="H88" s="315"/>
      <c r="I88" s="276">
        <v>15000</v>
      </c>
      <c r="J88" s="276">
        <v>0</v>
      </c>
      <c r="K88" s="527">
        <v>0</v>
      </c>
      <c r="L88" s="315"/>
      <c r="M88" s="276">
        <v>0</v>
      </c>
      <c r="N88" s="527">
        <v>0</v>
      </c>
      <c r="O88" s="315"/>
      <c r="P88" s="527">
        <v>0</v>
      </c>
      <c r="Q88" s="314"/>
      <c r="R88" s="315"/>
      <c r="S88" s="276">
        <v>0</v>
      </c>
      <c r="T88" s="276">
        <v>0</v>
      </c>
      <c r="U88" s="276">
        <v>0</v>
      </c>
      <c r="V88" s="276">
        <v>0</v>
      </c>
      <c r="W88" s="276">
        <v>0</v>
      </c>
      <c r="X88" s="276">
        <v>0</v>
      </c>
      <c r="Y88" s="276">
        <v>0</v>
      </c>
      <c r="Z88" s="276">
        <v>0</v>
      </c>
      <c r="AA88" s="276">
        <v>0</v>
      </c>
      <c r="AB88" s="276">
        <v>0</v>
      </c>
      <c r="AC88" s="276">
        <v>15000</v>
      </c>
    </row>
    <row r="89" spans="1:29" x14ac:dyDescent="0.5">
      <c r="A89" s="541"/>
      <c r="B89" s="547"/>
      <c r="C89" s="548"/>
      <c r="D89" s="522" t="s">
        <v>172</v>
      </c>
      <c r="E89" s="314"/>
      <c r="F89" s="314"/>
      <c r="G89" s="314"/>
      <c r="H89" s="315"/>
      <c r="I89" s="276">
        <v>0</v>
      </c>
      <c r="J89" s="276">
        <v>0</v>
      </c>
      <c r="K89" s="527">
        <v>0</v>
      </c>
      <c r="L89" s="315"/>
      <c r="M89" s="276">
        <v>0</v>
      </c>
      <c r="N89" s="527">
        <v>0</v>
      </c>
      <c r="O89" s="315"/>
      <c r="P89" s="527">
        <v>824180</v>
      </c>
      <c r="Q89" s="314"/>
      <c r="R89" s="315"/>
      <c r="S89" s="276">
        <v>0</v>
      </c>
      <c r="T89" s="276">
        <v>0</v>
      </c>
      <c r="U89" s="276">
        <v>0</v>
      </c>
      <c r="V89" s="276">
        <v>0</v>
      </c>
      <c r="W89" s="276">
        <v>0</v>
      </c>
      <c r="X89" s="276">
        <v>0</v>
      </c>
      <c r="Y89" s="276">
        <v>0</v>
      </c>
      <c r="Z89" s="276">
        <v>0</v>
      </c>
      <c r="AA89" s="276">
        <v>0</v>
      </c>
      <c r="AB89" s="276">
        <v>0</v>
      </c>
      <c r="AC89" s="276">
        <v>824180</v>
      </c>
    </row>
    <row r="90" spans="1:29" x14ac:dyDescent="0.5">
      <c r="A90" s="541"/>
      <c r="B90" s="547"/>
      <c r="C90" s="548"/>
      <c r="D90" s="522" t="s">
        <v>328</v>
      </c>
      <c r="E90" s="314"/>
      <c r="F90" s="314"/>
      <c r="G90" s="314"/>
      <c r="H90" s="315"/>
      <c r="I90" s="276">
        <v>0</v>
      </c>
      <c r="J90" s="276">
        <v>0</v>
      </c>
      <c r="K90" s="527">
        <v>0</v>
      </c>
      <c r="L90" s="315"/>
      <c r="M90" s="276">
        <v>0</v>
      </c>
      <c r="N90" s="527">
        <v>0</v>
      </c>
      <c r="O90" s="315"/>
      <c r="P90" s="527">
        <v>0</v>
      </c>
      <c r="Q90" s="314"/>
      <c r="R90" s="315"/>
      <c r="S90" s="276">
        <v>52500</v>
      </c>
      <c r="T90" s="276">
        <v>0</v>
      </c>
      <c r="U90" s="276">
        <v>0</v>
      </c>
      <c r="V90" s="276">
        <v>0</v>
      </c>
      <c r="W90" s="276">
        <v>0</v>
      </c>
      <c r="X90" s="276">
        <v>0</v>
      </c>
      <c r="Y90" s="276">
        <v>0</v>
      </c>
      <c r="Z90" s="276">
        <v>0</v>
      </c>
      <c r="AA90" s="276">
        <v>0</v>
      </c>
      <c r="AB90" s="276">
        <v>0</v>
      </c>
      <c r="AC90" s="276">
        <v>52500</v>
      </c>
    </row>
    <row r="91" spans="1:29" x14ac:dyDescent="0.5">
      <c r="A91" s="541"/>
      <c r="B91" s="545"/>
      <c r="C91" s="312"/>
      <c r="D91" s="521" t="s">
        <v>273</v>
      </c>
      <c r="E91" s="314"/>
      <c r="F91" s="314"/>
      <c r="G91" s="314"/>
      <c r="H91" s="315"/>
      <c r="I91" s="277">
        <v>15000</v>
      </c>
      <c r="J91" s="277">
        <v>0</v>
      </c>
      <c r="K91" s="526">
        <v>0</v>
      </c>
      <c r="L91" s="315"/>
      <c r="M91" s="277">
        <v>0</v>
      </c>
      <c r="N91" s="526">
        <v>0</v>
      </c>
      <c r="O91" s="315"/>
      <c r="P91" s="526">
        <v>824180</v>
      </c>
      <c r="Q91" s="314"/>
      <c r="R91" s="315"/>
      <c r="S91" s="277">
        <v>52500</v>
      </c>
      <c r="T91" s="277">
        <v>0</v>
      </c>
      <c r="U91" s="277">
        <v>0</v>
      </c>
      <c r="V91" s="277">
        <v>0</v>
      </c>
      <c r="W91" s="277">
        <v>0</v>
      </c>
      <c r="X91" s="277">
        <v>0</v>
      </c>
      <c r="Y91" s="277">
        <v>0</v>
      </c>
      <c r="Z91" s="277">
        <v>0</v>
      </c>
      <c r="AA91" s="277">
        <v>0</v>
      </c>
      <c r="AB91" s="277">
        <v>0</v>
      </c>
      <c r="AC91" s="277">
        <v>891680</v>
      </c>
    </row>
    <row r="92" spans="1:29" x14ac:dyDescent="0.5">
      <c r="A92" s="542"/>
      <c r="B92" s="552" t="s">
        <v>274</v>
      </c>
      <c r="C92" s="314"/>
      <c r="D92" s="314"/>
      <c r="E92" s="314"/>
      <c r="F92" s="314"/>
      <c r="G92" s="314"/>
      <c r="H92" s="315"/>
      <c r="I92" s="278">
        <v>15000</v>
      </c>
      <c r="J92" s="278">
        <v>0</v>
      </c>
      <c r="K92" s="533">
        <v>0</v>
      </c>
      <c r="L92" s="315"/>
      <c r="M92" s="278">
        <v>0</v>
      </c>
      <c r="N92" s="533">
        <v>0</v>
      </c>
      <c r="O92" s="315"/>
      <c r="P92" s="533">
        <v>824180</v>
      </c>
      <c r="Q92" s="314"/>
      <c r="R92" s="315"/>
      <c r="S92" s="278">
        <v>52500</v>
      </c>
      <c r="T92" s="278">
        <v>0</v>
      </c>
      <c r="U92" s="278">
        <v>0</v>
      </c>
      <c r="V92" s="278">
        <v>0</v>
      </c>
      <c r="W92" s="278">
        <v>0</v>
      </c>
      <c r="X92" s="278">
        <v>0</v>
      </c>
      <c r="Y92" s="278">
        <v>0</v>
      </c>
      <c r="Z92" s="278">
        <v>0</v>
      </c>
      <c r="AA92" s="278">
        <v>0</v>
      </c>
      <c r="AB92" s="278">
        <v>0</v>
      </c>
      <c r="AC92" s="278">
        <v>891680</v>
      </c>
    </row>
    <row r="93" spans="1:29" x14ac:dyDescent="0.5">
      <c r="A93" s="553" t="s">
        <v>55</v>
      </c>
      <c r="B93" s="314"/>
      <c r="C93" s="314"/>
      <c r="D93" s="314"/>
      <c r="E93" s="314"/>
      <c r="F93" s="314"/>
      <c r="G93" s="314"/>
      <c r="H93" s="315"/>
      <c r="I93" s="279">
        <v>3260348.75</v>
      </c>
      <c r="J93" s="279">
        <v>1089134</v>
      </c>
      <c r="K93" s="534">
        <v>242023.78</v>
      </c>
      <c r="L93" s="315"/>
      <c r="M93" s="279">
        <v>77000</v>
      </c>
      <c r="N93" s="534">
        <v>1452370.62</v>
      </c>
      <c r="O93" s="315"/>
      <c r="P93" s="534">
        <v>1683858.84</v>
      </c>
      <c r="Q93" s="314"/>
      <c r="R93" s="315"/>
      <c r="S93" s="279">
        <v>185100</v>
      </c>
      <c r="T93" s="279">
        <v>95000</v>
      </c>
      <c r="U93" s="279">
        <v>974189.66</v>
      </c>
      <c r="V93" s="279">
        <v>2209100</v>
      </c>
      <c r="W93" s="279">
        <v>239940</v>
      </c>
      <c r="X93" s="279">
        <v>208258</v>
      </c>
      <c r="Y93" s="279">
        <v>40050</v>
      </c>
      <c r="Z93" s="279">
        <v>46200</v>
      </c>
      <c r="AA93" s="279">
        <v>415036.05</v>
      </c>
      <c r="AB93" s="279">
        <v>3243026</v>
      </c>
      <c r="AC93" s="279">
        <v>15460635.699999999</v>
      </c>
    </row>
  </sheetData>
  <mergeCells count="398">
    <mergeCell ref="A93:H93"/>
    <mergeCell ref="A80:A84"/>
    <mergeCell ref="B80:C83"/>
    <mergeCell ref="D81:H81"/>
    <mergeCell ref="B84:H84"/>
    <mergeCell ref="A85:A87"/>
    <mergeCell ref="B85:C86"/>
    <mergeCell ref="D86:H86"/>
    <mergeCell ref="B87:H87"/>
    <mergeCell ref="A88:A92"/>
    <mergeCell ref="B88:C91"/>
    <mergeCell ref="D89:H89"/>
    <mergeCell ref="B92:H92"/>
    <mergeCell ref="B49:C62"/>
    <mergeCell ref="D49:H49"/>
    <mergeCell ref="B63:H63"/>
    <mergeCell ref="A64:A69"/>
    <mergeCell ref="B64:C68"/>
    <mergeCell ref="D64:H64"/>
    <mergeCell ref="B69:H69"/>
    <mergeCell ref="A70:A79"/>
    <mergeCell ref="B70:C78"/>
    <mergeCell ref="D70:H70"/>
    <mergeCell ref="B79:H79"/>
    <mergeCell ref="D76:H76"/>
    <mergeCell ref="D68:H68"/>
    <mergeCell ref="D73:H73"/>
    <mergeCell ref="D71:H71"/>
    <mergeCell ref="D61:H61"/>
    <mergeCell ref="D59:H59"/>
    <mergeCell ref="D58:H58"/>
    <mergeCell ref="D53:H53"/>
    <mergeCell ref="D51:H51"/>
    <mergeCell ref="D57:H57"/>
    <mergeCell ref="D55:H55"/>
    <mergeCell ref="A49:A63"/>
    <mergeCell ref="D67:H67"/>
    <mergeCell ref="A29:A36"/>
    <mergeCell ref="B29:C35"/>
    <mergeCell ref="D29:H29"/>
    <mergeCell ref="B36:H36"/>
    <mergeCell ref="A37:A42"/>
    <mergeCell ref="B37:C41"/>
    <mergeCell ref="D37:H37"/>
    <mergeCell ref="B42:H42"/>
    <mergeCell ref="A43:A48"/>
    <mergeCell ref="B43:C47"/>
    <mergeCell ref="D43:H43"/>
    <mergeCell ref="B48:H48"/>
    <mergeCell ref="D41:H41"/>
    <mergeCell ref="D40:H40"/>
    <mergeCell ref="D45:H45"/>
    <mergeCell ref="D46:H46"/>
    <mergeCell ref="D44:H44"/>
    <mergeCell ref="D47:H47"/>
    <mergeCell ref="A12:B12"/>
    <mergeCell ref="A14:A21"/>
    <mergeCell ref="B14:C20"/>
    <mergeCell ref="D14:H14"/>
    <mergeCell ref="K14:L14"/>
    <mergeCell ref="N14:O14"/>
    <mergeCell ref="P14:R14"/>
    <mergeCell ref="B21:H21"/>
    <mergeCell ref="A22:A28"/>
    <mergeCell ref="B22:C27"/>
    <mergeCell ref="D22:H22"/>
    <mergeCell ref="B28:H28"/>
    <mergeCell ref="K15:L15"/>
    <mergeCell ref="P17:R17"/>
    <mergeCell ref="K19:L19"/>
    <mergeCell ref="N19:O19"/>
    <mergeCell ref="P19:R19"/>
    <mergeCell ref="K18:L18"/>
    <mergeCell ref="N18:O18"/>
    <mergeCell ref="P18:R18"/>
    <mergeCell ref="K27:L27"/>
    <mergeCell ref="P22:R22"/>
    <mergeCell ref="K24:L24"/>
    <mergeCell ref="K21:L21"/>
    <mergeCell ref="X11:X13"/>
    <mergeCell ref="Y11:Y13"/>
    <mergeCell ref="Z11:Z13"/>
    <mergeCell ref="AA11:AA13"/>
    <mergeCell ref="AB11:AB13"/>
    <mergeCell ref="P9:R10"/>
    <mergeCell ref="S9:S10"/>
    <mergeCell ref="T9:T10"/>
    <mergeCell ref="U9:U10"/>
    <mergeCell ref="V9:V10"/>
    <mergeCell ref="W9:W10"/>
    <mergeCell ref="K11:L13"/>
    <mergeCell ref="M11:M13"/>
    <mergeCell ref="N11:O13"/>
    <mergeCell ref="P11:R13"/>
    <mergeCell ref="S11:S13"/>
    <mergeCell ref="T11:T13"/>
    <mergeCell ref="U11:U13"/>
    <mergeCell ref="V11:V13"/>
    <mergeCell ref="W11:W13"/>
    <mergeCell ref="X9:X10"/>
    <mergeCell ref="Y9:Y10"/>
    <mergeCell ref="Z9:Z10"/>
    <mergeCell ref="I6:J6"/>
    <mergeCell ref="K6:M6"/>
    <mergeCell ref="N6:R6"/>
    <mergeCell ref="U6:V6"/>
    <mergeCell ref="X6:Y6"/>
    <mergeCell ref="AC6:AC13"/>
    <mergeCell ref="I7:J8"/>
    <mergeCell ref="K7:M8"/>
    <mergeCell ref="N7:R8"/>
    <mergeCell ref="S7:S8"/>
    <mergeCell ref="T7:T8"/>
    <mergeCell ref="U7:V8"/>
    <mergeCell ref="W7:W8"/>
    <mergeCell ref="X7:Y8"/>
    <mergeCell ref="Z7:Z8"/>
    <mergeCell ref="AA7:AA8"/>
    <mergeCell ref="AB7:AB8"/>
    <mergeCell ref="AA9:AA10"/>
    <mergeCell ref="AB9:AB10"/>
    <mergeCell ref="I11:I13"/>
    <mergeCell ref="J11:J13"/>
    <mergeCell ref="E8:G9"/>
    <mergeCell ref="I9:I10"/>
    <mergeCell ref="J9:J10"/>
    <mergeCell ref="K9:L10"/>
    <mergeCell ref="D88:H88"/>
    <mergeCell ref="D91:H91"/>
    <mergeCell ref="A2:AC2"/>
    <mergeCell ref="A3:AC3"/>
    <mergeCell ref="A4:AC4"/>
    <mergeCell ref="D90:H90"/>
    <mergeCell ref="D15:H15"/>
    <mergeCell ref="N87:O87"/>
    <mergeCell ref="P87:R87"/>
    <mergeCell ref="D82:H82"/>
    <mergeCell ref="K83:L83"/>
    <mergeCell ref="N83:O83"/>
    <mergeCell ref="P83:R83"/>
    <mergeCell ref="K84:L84"/>
    <mergeCell ref="N84:O84"/>
    <mergeCell ref="P84:R84"/>
    <mergeCell ref="K85:L85"/>
    <mergeCell ref="N85:O85"/>
    <mergeCell ref="P85:R85"/>
    <mergeCell ref="K86:L86"/>
    <mergeCell ref="N93:O93"/>
    <mergeCell ref="P93:R93"/>
    <mergeCell ref="K92:L92"/>
    <mergeCell ref="N92:O92"/>
    <mergeCell ref="P92:R92"/>
    <mergeCell ref="K88:L88"/>
    <mergeCell ref="N88:O88"/>
    <mergeCell ref="P88:R88"/>
    <mergeCell ref="N89:O89"/>
    <mergeCell ref="P89:R89"/>
    <mergeCell ref="K90:L90"/>
    <mergeCell ref="N90:O90"/>
    <mergeCell ref="P90:R90"/>
    <mergeCell ref="K91:L91"/>
    <mergeCell ref="N91:O91"/>
    <mergeCell ref="P91:R91"/>
    <mergeCell ref="K89:L89"/>
    <mergeCell ref="K93:L93"/>
    <mergeCell ref="N86:O86"/>
    <mergeCell ref="P86:R86"/>
    <mergeCell ref="D83:H83"/>
    <mergeCell ref="D56:H56"/>
    <mergeCell ref="D62:H62"/>
    <mergeCell ref="K87:L87"/>
    <mergeCell ref="K73:L73"/>
    <mergeCell ref="K70:L70"/>
    <mergeCell ref="N70:O70"/>
    <mergeCell ref="K71:L71"/>
    <mergeCell ref="N71:O71"/>
    <mergeCell ref="P71:R71"/>
    <mergeCell ref="K72:L72"/>
    <mergeCell ref="N72:O72"/>
    <mergeCell ref="P72:R72"/>
    <mergeCell ref="P70:R70"/>
    <mergeCell ref="K76:L76"/>
    <mergeCell ref="N76:O76"/>
    <mergeCell ref="P76:R76"/>
    <mergeCell ref="D77:H77"/>
    <mergeCell ref="K77:L77"/>
    <mergeCell ref="N77:O77"/>
    <mergeCell ref="D74:H74"/>
    <mergeCell ref="D75:H75"/>
    <mergeCell ref="N67:O67"/>
    <mergeCell ref="P67:R67"/>
    <mergeCell ref="K67:L67"/>
    <mergeCell ref="K74:L74"/>
    <mergeCell ref="P68:R68"/>
    <mergeCell ref="K69:L69"/>
    <mergeCell ref="N69:O69"/>
    <mergeCell ref="P69:R69"/>
    <mergeCell ref="K66:L66"/>
    <mergeCell ref="N66:O66"/>
    <mergeCell ref="N74:O74"/>
    <mergeCell ref="P74:R74"/>
    <mergeCell ref="K75:L75"/>
    <mergeCell ref="N75:O75"/>
    <mergeCell ref="P75:R75"/>
    <mergeCell ref="N73:O73"/>
    <mergeCell ref="P73:R73"/>
    <mergeCell ref="K68:L68"/>
    <mergeCell ref="N68:O68"/>
    <mergeCell ref="D34:H34"/>
    <mergeCell ref="D23:H23"/>
    <mergeCell ref="P35:R35"/>
    <mergeCell ref="P39:R39"/>
    <mergeCell ref="P29:R29"/>
    <mergeCell ref="P28:R28"/>
    <mergeCell ref="K30:L30"/>
    <mergeCell ref="N30:O30"/>
    <mergeCell ref="P30:R30"/>
    <mergeCell ref="K31:L31"/>
    <mergeCell ref="P32:R32"/>
    <mergeCell ref="P25:R25"/>
    <mergeCell ref="K25:L25"/>
    <mergeCell ref="N25:O25"/>
    <mergeCell ref="K49:L49"/>
    <mergeCell ref="N49:O49"/>
    <mergeCell ref="N52:O52"/>
    <mergeCell ref="K82:L82"/>
    <mergeCell ref="N82:O82"/>
    <mergeCell ref="P82:R82"/>
    <mergeCell ref="P77:R77"/>
    <mergeCell ref="K78:L78"/>
    <mergeCell ref="N78:O78"/>
    <mergeCell ref="P78:R78"/>
    <mergeCell ref="K79:L79"/>
    <mergeCell ref="N79:O79"/>
    <mergeCell ref="K81:L81"/>
    <mergeCell ref="N81:O81"/>
    <mergeCell ref="P81:R81"/>
    <mergeCell ref="P79:R79"/>
    <mergeCell ref="K80:L80"/>
    <mergeCell ref="N80:O80"/>
    <mergeCell ref="P80:R80"/>
    <mergeCell ref="P36:R36"/>
    <mergeCell ref="N42:O42"/>
    <mergeCell ref="K44:L44"/>
    <mergeCell ref="N44:O44"/>
    <mergeCell ref="P45:R45"/>
    <mergeCell ref="P63:R63"/>
    <mergeCell ref="D60:H60"/>
    <mergeCell ref="D52:H52"/>
    <mergeCell ref="D50:H50"/>
    <mergeCell ref="K58:L58"/>
    <mergeCell ref="N58:O58"/>
    <mergeCell ref="P58:R58"/>
    <mergeCell ref="K59:L59"/>
    <mergeCell ref="N59:O59"/>
    <mergeCell ref="P59:R59"/>
    <mergeCell ref="K60:L60"/>
    <mergeCell ref="N60:O60"/>
    <mergeCell ref="P60:R60"/>
    <mergeCell ref="K61:L61"/>
    <mergeCell ref="P53:R53"/>
    <mergeCell ref="K37:L37"/>
    <mergeCell ref="N61:O61"/>
    <mergeCell ref="P61:R61"/>
    <mergeCell ref="N62:O62"/>
    <mergeCell ref="N38:O38"/>
    <mergeCell ref="P38:R38"/>
    <mergeCell ref="K62:L62"/>
    <mergeCell ref="N39:O39"/>
    <mergeCell ref="K48:L48"/>
    <mergeCell ref="P54:R54"/>
    <mergeCell ref="K55:L55"/>
    <mergeCell ref="K65:L65"/>
    <mergeCell ref="N65:O65"/>
    <mergeCell ref="N64:O64"/>
    <mergeCell ref="N51:O51"/>
    <mergeCell ref="P51:R51"/>
    <mergeCell ref="K52:L52"/>
    <mergeCell ref="K63:L63"/>
    <mergeCell ref="N63:O63"/>
    <mergeCell ref="P52:R52"/>
    <mergeCell ref="K50:L50"/>
    <mergeCell ref="N50:O50"/>
    <mergeCell ref="P50:R50"/>
    <mergeCell ref="P49:R49"/>
    <mergeCell ref="P55:R55"/>
    <mergeCell ref="K56:L56"/>
    <mergeCell ref="K64:L64"/>
    <mergeCell ref="P62:R62"/>
    <mergeCell ref="K57:L57"/>
    <mergeCell ref="N46:O46"/>
    <mergeCell ref="P40:R40"/>
    <mergeCell ref="P44:R44"/>
    <mergeCell ref="P46:R46"/>
    <mergeCell ref="N45:O45"/>
    <mergeCell ref="K43:L43"/>
    <mergeCell ref="N48:O48"/>
    <mergeCell ref="N57:O57"/>
    <mergeCell ref="P57:R57"/>
    <mergeCell ref="N43:O43"/>
    <mergeCell ref="P43:R43"/>
    <mergeCell ref="N21:O21"/>
    <mergeCell ref="K22:L22"/>
    <mergeCell ref="N22:O22"/>
    <mergeCell ref="N16:O16"/>
    <mergeCell ref="P16:R16"/>
    <mergeCell ref="K26:L26"/>
    <mergeCell ref="N26:O26"/>
    <mergeCell ref="P24:R24"/>
    <mergeCell ref="P26:R26"/>
    <mergeCell ref="P21:R21"/>
    <mergeCell ref="P23:R23"/>
    <mergeCell ref="K23:L23"/>
    <mergeCell ref="N23:O23"/>
    <mergeCell ref="P27:R27"/>
    <mergeCell ref="K29:L29"/>
    <mergeCell ref="N29:O29"/>
    <mergeCell ref="N24:O24"/>
    <mergeCell ref="K28:L28"/>
    <mergeCell ref="N56:O56"/>
    <mergeCell ref="K51:L51"/>
    <mergeCell ref="N54:O54"/>
    <mergeCell ref="K54:L54"/>
    <mergeCell ref="K45:L45"/>
    <mergeCell ref="N27:O27"/>
    <mergeCell ref="N37:O37"/>
    <mergeCell ref="K38:L38"/>
    <mergeCell ref="K35:L35"/>
    <mergeCell ref="N35:O35"/>
    <mergeCell ref="K40:L40"/>
    <mergeCell ref="N40:O40"/>
    <mergeCell ref="K41:L41"/>
    <mergeCell ref="K33:L33"/>
    <mergeCell ref="N33:O33"/>
    <mergeCell ref="K53:L53"/>
    <mergeCell ref="N53:O53"/>
    <mergeCell ref="N55:O55"/>
    <mergeCell ref="P31:R31"/>
    <mergeCell ref="N32:O32"/>
    <mergeCell ref="N31:O31"/>
    <mergeCell ref="P33:R33"/>
    <mergeCell ref="N28:O28"/>
    <mergeCell ref="P66:R66"/>
    <mergeCell ref="P64:R64"/>
    <mergeCell ref="P65:R65"/>
    <mergeCell ref="P56:R56"/>
    <mergeCell ref="K34:L34"/>
    <mergeCell ref="N34:O34"/>
    <mergeCell ref="P34:R34"/>
    <mergeCell ref="K39:L39"/>
    <mergeCell ref="P42:R42"/>
    <mergeCell ref="K47:L47"/>
    <mergeCell ref="K46:L46"/>
    <mergeCell ref="K36:L36"/>
    <mergeCell ref="N36:O36"/>
    <mergeCell ref="N47:O47"/>
    <mergeCell ref="P47:R47"/>
    <mergeCell ref="N41:O41"/>
    <mergeCell ref="P41:R41"/>
    <mergeCell ref="K42:L42"/>
    <mergeCell ref="P37:R37"/>
    <mergeCell ref="P48:R48"/>
    <mergeCell ref="D24:H24"/>
    <mergeCell ref="D26:H26"/>
    <mergeCell ref="D32:H32"/>
    <mergeCell ref="D31:H31"/>
    <mergeCell ref="D35:H35"/>
    <mergeCell ref="D38:H38"/>
    <mergeCell ref="A1:E1"/>
    <mergeCell ref="O1:P1"/>
    <mergeCell ref="D18:H18"/>
    <mergeCell ref="P20:R20"/>
    <mergeCell ref="D16:H16"/>
    <mergeCell ref="D19:H19"/>
    <mergeCell ref="D17:H17"/>
    <mergeCell ref="D20:H20"/>
    <mergeCell ref="P15:R15"/>
    <mergeCell ref="K16:L16"/>
    <mergeCell ref="N17:O17"/>
    <mergeCell ref="N15:O15"/>
    <mergeCell ref="K17:L17"/>
    <mergeCell ref="K20:L20"/>
    <mergeCell ref="N20:O20"/>
    <mergeCell ref="M9:M10"/>
    <mergeCell ref="N9:O10"/>
    <mergeCell ref="K32:L32"/>
    <mergeCell ref="D78:H78"/>
    <mergeCell ref="D85:H85"/>
    <mergeCell ref="D66:H66"/>
    <mergeCell ref="D80:H80"/>
    <mergeCell ref="D65:H65"/>
    <mergeCell ref="D72:H72"/>
    <mergeCell ref="D25:H25"/>
    <mergeCell ref="D33:H33"/>
    <mergeCell ref="D39:H39"/>
    <mergeCell ref="D27:H27"/>
    <mergeCell ref="D30:H30"/>
    <mergeCell ref="D54:H54"/>
  </mergeCells>
  <pageMargins left="0.23622047244094491" right="0.23622047244094491" top="0.35433070866141736" bottom="0.15748031496062992" header="0.31496062992125984" footer="0.31496062992125984"/>
  <pageSetup paperSize="9" scale="37" fitToHeight="0" orientation="landscape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workbookViewId="0">
      <selection activeCell="L6" sqref="L6"/>
    </sheetView>
  </sheetViews>
  <sheetFormatPr defaultRowHeight="24" x14ac:dyDescent="0.55000000000000004"/>
  <cols>
    <col min="1" max="1" width="6.140625" style="241" customWidth="1"/>
    <col min="2" max="2" width="22.42578125" style="241" customWidth="1"/>
    <col min="3" max="3" width="28.5703125" style="241" customWidth="1"/>
    <col min="4" max="4" width="3.42578125" style="241" customWidth="1"/>
    <col min="5" max="5" width="9.28515625" style="241" customWidth="1"/>
    <col min="6" max="6" width="8.28515625" style="241" customWidth="1"/>
    <col min="7" max="7" width="17.42578125" style="241" customWidth="1"/>
    <col min="8" max="8" width="2.42578125" style="241" customWidth="1"/>
    <col min="9" max="9" width="3.5703125" style="241" customWidth="1"/>
    <col min="10" max="16384" width="9.140625" style="241"/>
  </cols>
  <sheetData>
    <row r="1" spans="1:8" x14ac:dyDescent="0.55000000000000004">
      <c r="A1" s="556" t="s">
        <v>178</v>
      </c>
      <c r="B1" s="305"/>
      <c r="C1" s="305"/>
      <c r="D1" s="305"/>
      <c r="E1" s="305"/>
      <c r="F1" s="305"/>
      <c r="G1" s="305"/>
      <c r="H1" s="305"/>
    </row>
    <row r="2" spans="1:8" x14ac:dyDescent="0.55000000000000004">
      <c r="A2" s="557" t="s">
        <v>726</v>
      </c>
      <c r="B2" s="305"/>
      <c r="C2" s="305"/>
      <c r="D2" s="305"/>
      <c r="E2" s="305"/>
      <c r="F2" s="305"/>
      <c r="G2" s="305"/>
      <c r="H2" s="305"/>
    </row>
    <row r="3" spans="1:8" x14ac:dyDescent="0.55000000000000004">
      <c r="A3" s="557" t="s">
        <v>717</v>
      </c>
      <c r="B3" s="305"/>
      <c r="C3" s="305"/>
      <c r="D3" s="305"/>
      <c r="E3" s="305"/>
      <c r="F3" s="305"/>
      <c r="G3" s="305"/>
      <c r="H3" s="305"/>
    </row>
    <row r="4" spans="1:8" x14ac:dyDescent="0.55000000000000004">
      <c r="A4" s="302" t="s">
        <v>37</v>
      </c>
      <c r="B4" s="294"/>
      <c r="C4" s="294"/>
      <c r="D4" s="294"/>
      <c r="E4" s="294"/>
      <c r="F4" s="295"/>
      <c r="G4" s="239" t="s">
        <v>15</v>
      </c>
    </row>
    <row r="5" spans="1:8" x14ac:dyDescent="0.55000000000000004">
      <c r="A5" s="558" t="s">
        <v>727</v>
      </c>
      <c r="B5" s="294"/>
      <c r="C5" s="294"/>
      <c r="D5" s="294"/>
      <c r="E5" s="294"/>
      <c r="F5" s="295"/>
      <c r="G5" s="290">
        <v>890121.18</v>
      </c>
    </row>
    <row r="6" spans="1:8" x14ac:dyDescent="0.55000000000000004">
      <c r="A6" s="291" t="s">
        <v>22</v>
      </c>
      <c r="B6" s="554" t="s">
        <v>728</v>
      </c>
      <c r="C6" s="294"/>
      <c r="D6" s="295"/>
      <c r="E6" s="325">
        <v>0</v>
      </c>
      <c r="F6" s="295"/>
      <c r="G6" s="242" t="s">
        <v>183</v>
      </c>
    </row>
    <row r="7" spans="1:8" x14ac:dyDescent="0.55000000000000004">
      <c r="A7" s="240" t="s">
        <v>183</v>
      </c>
      <c r="B7" s="554" t="s">
        <v>70</v>
      </c>
      <c r="C7" s="294"/>
      <c r="D7" s="295"/>
      <c r="E7" s="325">
        <v>1775.36</v>
      </c>
      <c r="F7" s="295"/>
      <c r="G7" s="242" t="s">
        <v>183</v>
      </c>
    </row>
    <row r="8" spans="1:8" x14ac:dyDescent="0.55000000000000004">
      <c r="A8" s="240" t="s">
        <v>183</v>
      </c>
      <c r="B8" s="554" t="s">
        <v>729</v>
      </c>
      <c r="C8" s="294"/>
      <c r="D8" s="295"/>
      <c r="E8" s="293"/>
      <c r="F8" s="295"/>
      <c r="G8" s="290">
        <v>1775.36</v>
      </c>
    </row>
    <row r="9" spans="1:8" x14ac:dyDescent="0.55000000000000004">
      <c r="A9" s="291" t="s">
        <v>23</v>
      </c>
      <c r="B9" s="554" t="s">
        <v>730</v>
      </c>
      <c r="C9" s="294"/>
      <c r="D9" s="295"/>
      <c r="E9" s="325">
        <v>0</v>
      </c>
      <c r="F9" s="295"/>
      <c r="G9" s="242" t="s">
        <v>183</v>
      </c>
    </row>
    <row r="10" spans="1:8" x14ac:dyDescent="0.55000000000000004">
      <c r="A10" s="291" t="s">
        <v>183</v>
      </c>
      <c r="B10" s="554" t="s">
        <v>729</v>
      </c>
      <c r="C10" s="294"/>
      <c r="D10" s="295"/>
      <c r="E10" s="293"/>
      <c r="F10" s="295"/>
      <c r="G10" s="290">
        <v>0</v>
      </c>
    </row>
    <row r="11" spans="1:8" ht="24.75" thickBot="1" x14ac:dyDescent="0.6">
      <c r="A11" s="555" t="s">
        <v>731</v>
      </c>
      <c r="B11" s="300"/>
      <c r="C11" s="300"/>
      <c r="D11" s="300"/>
      <c r="E11" s="300"/>
      <c r="F11" s="301"/>
      <c r="G11" s="292">
        <v>891896.54</v>
      </c>
    </row>
    <row r="12" spans="1:8" ht="24.75" thickTop="1" x14ac:dyDescent="0.55000000000000004"/>
  </sheetData>
  <mergeCells count="16">
    <mergeCell ref="B6:D6"/>
    <mergeCell ref="E6:F6"/>
    <mergeCell ref="A1:H1"/>
    <mergeCell ref="A2:H2"/>
    <mergeCell ref="A3:H3"/>
    <mergeCell ref="A4:F4"/>
    <mergeCell ref="A5:F5"/>
    <mergeCell ref="B10:D10"/>
    <mergeCell ref="E10:F10"/>
    <mergeCell ref="A11:F11"/>
    <mergeCell ref="B7:D7"/>
    <mergeCell ref="E7:F7"/>
    <mergeCell ref="B8:D8"/>
    <mergeCell ref="E8:F8"/>
    <mergeCell ref="B9:D9"/>
    <mergeCell ref="E9:F9"/>
  </mergeCells>
  <pageMargins left="0.53" right="0.1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9"/>
  <sheetViews>
    <sheetView view="pageLayout" topLeftCell="A64" zoomScale="130" zoomScaleNormal="100" zoomScalePageLayoutView="130" workbookViewId="0">
      <selection activeCell="D69" sqref="D69"/>
    </sheetView>
  </sheetViews>
  <sheetFormatPr defaultRowHeight="24" x14ac:dyDescent="0.55000000000000004"/>
  <cols>
    <col min="1" max="1" width="48.5703125" style="225" customWidth="1"/>
    <col min="2" max="2" width="4.28515625" style="225" customWidth="1"/>
    <col min="3" max="3" width="12.140625" style="225" customWidth="1"/>
    <col min="4" max="4" width="15.28515625" style="225" customWidth="1"/>
    <col min="5" max="5" width="1.140625" style="225" customWidth="1"/>
    <col min="6" max="6" width="17.42578125" style="225" customWidth="1"/>
    <col min="7" max="8" width="1" style="225" customWidth="1"/>
    <col min="9" max="16384" width="9.140625" style="225"/>
  </cols>
  <sheetData>
    <row r="1" spans="1:7" x14ac:dyDescent="0.55000000000000004">
      <c r="A1" s="322" t="s">
        <v>178</v>
      </c>
      <c r="B1" s="305"/>
      <c r="C1" s="305"/>
      <c r="D1" s="305"/>
      <c r="E1" s="305"/>
      <c r="F1" s="305"/>
    </row>
    <row r="2" spans="1:7" x14ac:dyDescent="0.55000000000000004">
      <c r="A2" s="319" t="s">
        <v>496</v>
      </c>
      <c r="B2" s="305"/>
      <c r="C2" s="305"/>
      <c r="D2" s="305"/>
      <c r="E2" s="305"/>
      <c r="F2" s="305"/>
    </row>
    <row r="3" spans="1:7" x14ac:dyDescent="0.55000000000000004">
      <c r="A3" s="319" t="s">
        <v>497</v>
      </c>
      <c r="B3" s="305"/>
      <c r="C3" s="305"/>
      <c r="D3" s="305"/>
      <c r="E3" s="305"/>
      <c r="F3" s="305"/>
    </row>
    <row r="4" spans="1:7" x14ac:dyDescent="0.55000000000000004">
      <c r="A4" s="319" t="s">
        <v>717</v>
      </c>
      <c r="B4" s="305"/>
      <c r="C4" s="305"/>
      <c r="D4" s="305"/>
      <c r="E4" s="305"/>
      <c r="F4" s="305"/>
    </row>
    <row r="5" spans="1:7" x14ac:dyDescent="0.55000000000000004">
      <c r="A5" s="302" t="s">
        <v>37</v>
      </c>
      <c r="B5" s="295"/>
      <c r="C5" s="227" t="s">
        <v>0</v>
      </c>
      <c r="D5" s="227" t="s">
        <v>254</v>
      </c>
      <c r="E5" s="302" t="s">
        <v>255</v>
      </c>
      <c r="F5" s="294"/>
      <c r="G5" s="295"/>
    </row>
    <row r="6" spans="1:7" x14ac:dyDescent="0.55000000000000004">
      <c r="A6" s="309" t="s">
        <v>256</v>
      </c>
      <c r="B6" s="295"/>
      <c r="C6" s="230" t="s">
        <v>361</v>
      </c>
      <c r="D6" s="233">
        <v>891896.54</v>
      </c>
      <c r="E6" s="325">
        <v>0</v>
      </c>
      <c r="F6" s="294"/>
      <c r="G6" s="295"/>
    </row>
    <row r="7" spans="1:7" x14ac:dyDescent="0.55000000000000004">
      <c r="A7" s="309" t="s">
        <v>257</v>
      </c>
      <c r="B7" s="295"/>
      <c r="C7" s="230" t="s">
        <v>361</v>
      </c>
      <c r="D7" s="233">
        <v>681899.59</v>
      </c>
      <c r="E7" s="325">
        <v>0</v>
      </c>
      <c r="F7" s="294"/>
      <c r="G7" s="295"/>
    </row>
    <row r="8" spans="1:7" x14ac:dyDescent="0.55000000000000004">
      <c r="A8" s="309" t="s">
        <v>258</v>
      </c>
      <c r="B8" s="295"/>
      <c r="C8" s="230" t="s">
        <v>361</v>
      </c>
      <c r="D8" s="233">
        <v>1462514.31</v>
      </c>
      <c r="E8" s="325">
        <v>0</v>
      </c>
      <c r="F8" s="294"/>
      <c r="G8" s="295"/>
    </row>
    <row r="9" spans="1:7" x14ac:dyDescent="0.55000000000000004">
      <c r="A9" s="309" t="s">
        <v>259</v>
      </c>
      <c r="B9" s="295"/>
      <c r="C9" s="230" t="s">
        <v>362</v>
      </c>
      <c r="D9" s="233">
        <v>6811157.3700000001</v>
      </c>
      <c r="E9" s="325">
        <v>0</v>
      </c>
      <c r="F9" s="294"/>
      <c r="G9" s="295"/>
    </row>
    <row r="10" spans="1:7" x14ac:dyDescent="0.55000000000000004">
      <c r="A10" s="309" t="s">
        <v>260</v>
      </c>
      <c r="B10" s="295"/>
      <c r="C10" s="230" t="s">
        <v>362</v>
      </c>
      <c r="D10" s="233">
        <v>9322907.7599999998</v>
      </c>
      <c r="E10" s="325">
        <v>0</v>
      </c>
      <c r="F10" s="294"/>
      <c r="G10" s="295"/>
    </row>
    <row r="11" spans="1:7" x14ac:dyDescent="0.55000000000000004">
      <c r="A11" s="309" t="s">
        <v>595</v>
      </c>
      <c r="B11" s="295"/>
      <c r="C11" s="230" t="s">
        <v>362</v>
      </c>
      <c r="D11" s="233">
        <v>3000000</v>
      </c>
      <c r="E11" s="325">
        <v>0</v>
      </c>
      <c r="F11" s="294"/>
      <c r="G11" s="295"/>
    </row>
    <row r="12" spans="1:7" x14ac:dyDescent="0.55000000000000004">
      <c r="A12" s="309" t="s">
        <v>261</v>
      </c>
      <c r="B12" s="295"/>
      <c r="C12" s="230" t="s">
        <v>362</v>
      </c>
      <c r="D12" s="233">
        <v>3118075.5</v>
      </c>
      <c r="E12" s="325">
        <v>0</v>
      </c>
      <c r="F12" s="294"/>
      <c r="G12" s="295"/>
    </row>
    <row r="13" spans="1:7" x14ac:dyDescent="0.55000000000000004">
      <c r="A13" s="309" t="s">
        <v>532</v>
      </c>
      <c r="B13" s="295"/>
      <c r="C13" s="230" t="s">
        <v>569</v>
      </c>
      <c r="D13" s="233">
        <v>100600</v>
      </c>
      <c r="E13" s="325">
        <v>0</v>
      </c>
      <c r="F13" s="294"/>
      <c r="G13" s="295"/>
    </row>
    <row r="14" spans="1:7" x14ac:dyDescent="0.55000000000000004">
      <c r="A14" s="309" t="s">
        <v>96</v>
      </c>
      <c r="B14" s="295"/>
      <c r="C14" s="230" t="s">
        <v>363</v>
      </c>
      <c r="D14" s="233">
        <v>91381.99</v>
      </c>
      <c r="E14" s="325">
        <v>0</v>
      </c>
      <c r="F14" s="294"/>
      <c r="G14" s="295"/>
    </row>
    <row r="15" spans="1:7" x14ac:dyDescent="0.55000000000000004">
      <c r="A15" s="309" t="s">
        <v>187</v>
      </c>
      <c r="B15" s="295"/>
      <c r="C15" s="230" t="s">
        <v>364</v>
      </c>
      <c r="D15" s="233">
        <v>92825</v>
      </c>
      <c r="E15" s="325">
        <v>0</v>
      </c>
      <c r="F15" s="294"/>
      <c r="G15" s="295"/>
    </row>
    <row r="16" spans="1:7" x14ac:dyDescent="0.55000000000000004">
      <c r="A16" s="309" t="s">
        <v>535</v>
      </c>
      <c r="B16" s="295"/>
      <c r="C16" s="230" t="s">
        <v>539</v>
      </c>
      <c r="D16" s="233">
        <v>23429.54</v>
      </c>
      <c r="E16" s="325">
        <v>0</v>
      </c>
      <c r="F16" s="294"/>
      <c r="G16" s="295"/>
    </row>
    <row r="17" spans="1:7" x14ac:dyDescent="0.55000000000000004">
      <c r="A17" s="309" t="s">
        <v>101</v>
      </c>
      <c r="B17" s="295"/>
      <c r="C17" s="230" t="s">
        <v>365</v>
      </c>
      <c r="D17" s="233">
        <v>0</v>
      </c>
      <c r="E17" s="325">
        <v>365301</v>
      </c>
      <c r="F17" s="294"/>
      <c r="G17" s="295"/>
    </row>
    <row r="18" spans="1:7" x14ac:dyDescent="0.55000000000000004">
      <c r="A18" s="309" t="s">
        <v>188</v>
      </c>
      <c r="B18" s="295"/>
      <c r="C18" s="230" t="s">
        <v>366</v>
      </c>
      <c r="D18" s="233">
        <v>0</v>
      </c>
      <c r="E18" s="325">
        <v>37868.14</v>
      </c>
      <c r="F18" s="294"/>
      <c r="G18" s="295"/>
    </row>
    <row r="19" spans="1:7" x14ac:dyDescent="0.55000000000000004">
      <c r="A19" s="309" t="s">
        <v>189</v>
      </c>
      <c r="B19" s="295"/>
      <c r="C19" s="230" t="s">
        <v>367</v>
      </c>
      <c r="D19" s="233">
        <v>0</v>
      </c>
      <c r="E19" s="325">
        <v>7498.55</v>
      </c>
      <c r="F19" s="294"/>
      <c r="G19" s="295"/>
    </row>
    <row r="20" spans="1:7" x14ac:dyDescent="0.55000000000000004">
      <c r="A20" s="309" t="s">
        <v>190</v>
      </c>
      <c r="B20" s="295"/>
      <c r="C20" s="230" t="s">
        <v>368</v>
      </c>
      <c r="D20" s="233">
        <v>0</v>
      </c>
      <c r="E20" s="325">
        <v>8998.26</v>
      </c>
      <c r="F20" s="294"/>
      <c r="G20" s="295"/>
    </row>
    <row r="21" spans="1:7" x14ac:dyDescent="0.55000000000000004">
      <c r="A21" s="309" t="s">
        <v>191</v>
      </c>
      <c r="B21" s="295"/>
      <c r="C21" s="230" t="s">
        <v>369</v>
      </c>
      <c r="D21" s="233">
        <v>0</v>
      </c>
      <c r="E21" s="325">
        <v>579444</v>
      </c>
      <c r="F21" s="294"/>
      <c r="G21" s="295"/>
    </row>
    <row r="22" spans="1:7" x14ac:dyDescent="0.55000000000000004">
      <c r="A22" s="309" t="s">
        <v>192</v>
      </c>
      <c r="B22" s="295"/>
      <c r="C22" s="230" t="s">
        <v>498</v>
      </c>
      <c r="D22" s="233">
        <v>0</v>
      </c>
      <c r="E22" s="325">
        <v>12085</v>
      </c>
      <c r="F22" s="294"/>
      <c r="G22" s="295"/>
    </row>
    <row r="23" spans="1:7" x14ac:dyDescent="0.55000000000000004">
      <c r="A23" s="309" t="s">
        <v>201</v>
      </c>
      <c r="B23" s="295"/>
      <c r="C23" s="230" t="s">
        <v>540</v>
      </c>
      <c r="D23" s="233">
        <v>0</v>
      </c>
      <c r="E23" s="325">
        <v>48713</v>
      </c>
      <c r="F23" s="294"/>
      <c r="G23" s="295"/>
    </row>
    <row r="24" spans="1:7" x14ac:dyDescent="0.55000000000000004">
      <c r="A24" s="309" t="s">
        <v>269</v>
      </c>
      <c r="B24" s="295"/>
      <c r="C24" s="230" t="s">
        <v>370</v>
      </c>
      <c r="D24" s="233">
        <v>0</v>
      </c>
      <c r="E24" s="325">
        <v>891896.54</v>
      </c>
      <c r="F24" s="294"/>
      <c r="G24" s="295"/>
    </row>
    <row r="25" spans="1:7" x14ac:dyDescent="0.55000000000000004">
      <c r="A25" s="309" t="s">
        <v>473</v>
      </c>
      <c r="B25" s="295"/>
      <c r="C25" s="230" t="s">
        <v>371</v>
      </c>
      <c r="D25" s="233">
        <v>0</v>
      </c>
      <c r="E25" s="325">
        <v>14000</v>
      </c>
      <c r="F25" s="294"/>
      <c r="G25" s="295"/>
    </row>
    <row r="26" spans="1:7" x14ac:dyDescent="0.55000000000000004">
      <c r="A26" s="309" t="s">
        <v>718</v>
      </c>
      <c r="B26" s="295"/>
      <c r="C26" s="230" t="s">
        <v>371</v>
      </c>
      <c r="D26" s="233">
        <v>0</v>
      </c>
      <c r="E26" s="325">
        <v>730</v>
      </c>
      <c r="F26" s="294"/>
      <c r="G26" s="295"/>
    </row>
    <row r="27" spans="1:7" x14ac:dyDescent="0.55000000000000004">
      <c r="A27" s="309" t="s">
        <v>9</v>
      </c>
      <c r="B27" s="295"/>
      <c r="C27" s="230" t="s">
        <v>372</v>
      </c>
      <c r="D27" s="233">
        <v>0</v>
      </c>
      <c r="E27" s="325">
        <v>4948368.87</v>
      </c>
      <c r="F27" s="294"/>
      <c r="G27" s="295"/>
    </row>
    <row r="28" spans="1:7" x14ac:dyDescent="0.55000000000000004">
      <c r="A28" s="309" t="s">
        <v>202</v>
      </c>
      <c r="B28" s="295"/>
      <c r="C28" s="230" t="s">
        <v>373</v>
      </c>
      <c r="D28" s="233">
        <v>0</v>
      </c>
      <c r="E28" s="325">
        <v>12148259.970000001</v>
      </c>
      <c r="F28" s="294"/>
      <c r="G28" s="295"/>
    </row>
    <row r="29" spans="1:7" x14ac:dyDescent="0.55000000000000004">
      <c r="A29" s="309" t="s">
        <v>64</v>
      </c>
      <c r="B29" s="295"/>
      <c r="C29" s="230" t="s">
        <v>554</v>
      </c>
      <c r="D29" s="233">
        <v>0</v>
      </c>
      <c r="E29" s="325">
        <v>44235.05</v>
      </c>
      <c r="F29" s="294"/>
      <c r="G29" s="295"/>
    </row>
    <row r="30" spans="1:7" x14ac:dyDescent="0.55000000000000004">
      <c r="A30" s="309" t="s">
        <v>65</v>
      </c>
      <c r="B30" s="295"/>
      <c r="C30" s="230" t="s">
        <v>374</v>
      </c>
      <c r="D30" s="233">
        <v>0</v>
      </c>
      <c r="E30" s="325">
        <v>111917.62</v>
      </c>
      <c r="F30" s="294"/>
      <c r="G30" s="295"/>
    </row>
    <row r="31" spans="1:7" x14ac:dyDescent="0.55000000000000004">
      <c r="A31" s="309" t="s">
        <v>66</v>
      </c>
      <c r="B31" s="295"/>
      <c r="C31" s="230" t="s">
        <v>555</v>
      </c>
      <c r="D31" s="233">
        <v>0</v>
      </c>
      <c r="E31" s="325">
        <v>2000</v>
      </c>
      <c r="F31" s="294"/>
      <c r="G31" s="295"/>
    </row>
    <row r="32" spans="1:7" x14ac:dyDescent="0.55000000000000004">
      <c r="A32" s="309" t="s">
        <v>499</v>
      </c>
      <c r="B32" s="295"/>
      <c r="C32" s="230" t="s">
        <v>556</v>
      </c>
      <c r="D32" s="233">
        <v>0</v>
      </c>
      <c r="E32" s="325">
        <v>155</v>
      </c>
      <c r="F32" s="294"/>
      <c r="G32" s="295"/>
    </row>
    <row r="33" spans="1:7" x14ac:dyDescent="0.55000000000000004">
      <c r="A33" s="328" t="s">
        <v>509</v>
      </c>
      <c r="B33" s="315"/>
      <c r="C33" s="230" t="s">
        <v>510</v>
      </c>
      <c r="D33" s="233">
        <v>0</v>
      </c>
      <c r="E33" s="325">
        <v>70</v>
      </c>
      <c r="F33" s="294"/>
      <c r="G33" s="295"/>
    </row>
    <row r="34" spans="1:7" x14ac:dyDescent="0.55000000000000004">
      <c r="A34" s="309" t="s">
        <v>375</v>
      </c>
      <c r="B34" s="295"/>
      <c r="C34" s="230" t="s">
        <v>376</v>
      </c>
      <c r="D34" s="233">
        <v>0</v>
      </c>
      <c r="E34" s="325">
        <v>1250</v>
      </c>
      <c r="F34" s="294"/>
      <c r="G34" s="295"/>
    </row>
    <row r="35" spans="1:7" x14ac:dyDescent="0.55000000000000004">
      <c r="A35" s="309" t="s">
        <v>68</v>
      </c>
      <c r="B35" s="295"/>
      <c r="C35" s="230" t="s">
        <v>557</v>
      </c>
      <c r="D35" s="233">
        <v>0</v>
      </c>
      <c r="E35" s="325">
        <v>2400</v>
      </c>
      <c r="F35" s="294"/>
      <c r="G35" s="295"/>
    </row>
    <row r="36" spans="1:7" x14ac:dyDescent="0.55000000000000004">
      <c r="A36" s="309" t="s">
        <v>69</v>
      </c>
      <c r="B36" s="295"/>
      <c r="C36" s="230" t="s">
        <v>377</v>
      </c>
      <c r="D36" s="233">
        <v>0</v>
      </c>
      <c r="E36" s="325">
        <v>3297</v>
      </c>
      <c r="F36" s="294"/>
      <c r="G36" s="295"/>
    </row>
    <row r="37" spans="1:7" x14ac:dyDescent="0.55000000000000004">
      <c r="A37" s="309" t="s">
        <v>620</v>
      </c>
      <c r="B37" s="295"/>
      <c r="C37" s="230" t="s">
        <v>621</v>
      </c>
      <c r="D37" s="233">
        <v>0</v>
      </c>
      <c r="E37" s="325">
        <v>300</v>
      </c>
      <c r="F37" s="294"/>
      <c r="G37" s="295"/>
    </row>
    <row r="38" spans="1:7" x14ac:dyDescent="0.55000000000000004">
      <c r="A38" s="309" t="s">
        <v>176</v>
      </c>
      <c r="B38" s="295"/>
      <c r="C38" s="230" t="s">
        <v>719</v>
      </c>
      <c r="D38" s="233">
        <v>0</v>
      </c>
      <c r="E38" s="325">
        <v>140</v>
      </c>
      <c r="F38" s="294"/>
      <c r="G38" s="295"/>
    </row>
    <row r="39" spans="1:7" x14ac:dyDescent="0.55000000000000004">
      <c r="A39" s="309" t="s">
        <v>511</v>
      </c>
      <c r="B39" s="295"/>
      <c r="C39" s="230" t="s">
        <v>512</v>
      </c>
      <c r="D39" s="233">
        <v>0</v>
      </c>
      <c r="E39" s="325">
        <v>142681.15</v>
      </c>
      <c r="F39" s="294"/>
      <c r="G39" s="295"/>
    </row>
    <row r="40" spans="1:7" x14ac:dyDescent="0.55000000000000004">
      <c r="A40" s="309" t="s">
        <v>558</v>
      </c>
      <c r="B40" s="295"/>
      <c r="C40" s="230" t="s">
        <v>559</v>
      </c>
      <c r="D40" s="233">
        <v>0</v>
      </c>
      <c r="E40" s="325">
        <v>119.86</v>
      </c>
      <c r="F40" s="294"/>
      <c r="G40" s="295"/>
    </row>
    <row r="41" spans="1:7" x14ac:dyDescent="0.55000000000000004">
      <c r="A41" s="309" t="s">
        <v>71</v>
      </c>
      <c r="B41" s="295"/>
      <c r="C41" s="230" t="s">
        <v>378</v>
      </c>
      <c r="D41" s="233">
        <v>0</v>
      </c>
      <c r="E41" s="325">
        <v>666175</v>
      </c>
      <c r="F41" s="294"/>
      <c r="G41" s="295"/>
    </row>
    <row r="42" spans="1:7" x14ac:dyDescent="0.55000000000000004">
      <c r="A42" s="309" t="s">
        <v>622</v>
      </c>
      <c r="B42" s="295"/>
      <c r="C42" s="230" t="s">
        <v>623</v>
      </c>
      <c r="D42" s="233">
        <v>0</v>
      </c>
      <c r="E42" s="325">
        <v>27000</v>
      </c>
      <c r="F42" s="294"/>
      <c r="G42" s="295"/>
    </row>
    <row r="43" spans="1:7" x14ac:dyDescent="0.55000000000000004">
      <c r="A43" s="309" t="s">
        <v>203</v>
      </c>
      <c r="B43" s="295"/>
      <c r="C43" s="230" t="s">
        <v>379</v>
      </c>
      <c r="D43" s="233">
        <v>0</v>
      </c>
      <c r="E43" s="325">
        <v>47539</v>
      </c>
      <c r="F43" s="294"/>
      <c r="G43" s="295"/>
    </row>
    <row r="44" spans="1:7" x14ac:dyDescent="0.55000000000000004">
      <c r="A44" s="309" t="s">
        <v>173</v>
      </c>
      <c r="B44" s="295"/>
      <c r="C44" s="230" t="s">
        <v>541</v>
      </c>
      <c r="D44" s="233">
        <v>0</v>
      </c>
      <c r="E44" s="325">
        <v>351390.84</v>
      </c>
      <c r="F44" s="294"/>
      <c r="G44" s="295"/>
    </row>
    <row r="45" spans="1:7" x14ac:dyDescent="0.55000000000000004">
      <c r="A45" s="309" t="s">
        <v>542</v>
      </c>
      <c r="B45" s="295"/>
      <c r="C45" s="230" t="s">
        <v>543</v>
      </c>
      <c r="D45" s="233">
        <v>0</v>
      </c>
      <c r="E45" s="325">
        <v>6070734.7199999997</v>
      </c>
      <c r="F45" s="294"/>
      <c r="G45" s="295"/>
    </row>
    <row r="46" spans="1:7" x14ac:dyDescent="0.55000000000000004">
      <c r="A46" s="309" t="s">
        <v>513</v>
      </c>
      <c r="B46" s="295"/>
      <c r="C46" s="230" t="s">
        <v>514</v>
      </c>
      <c r="D46" s="233">
        <v>0</v>
      </c>
      <c r="E46" s="325">
        <v>2539466.34</v>
      </c>
      <c r="F46" s="294"/>
      <c r="G46" s="295"/>
    </row>
    <row r="47" spans="1:7" x14ac:dyDescent="0.55000000000000004">
      <c r="A47" s="309" t="s">
        <v>544</v>
      </c>
      <c r="B47" s="295"/>
      <c r="C47" s="230" t="s">
        <v>545</v>
      </c>
      <c r="D47" s="233">
        <v>0</v>
      </c>
      <c r="E47" s="325">
        <v>86614.080000000002</v>
      </c>
      <c r="F47" s="294"/>
      <c r="G47" s="295"/>
    </row>
    <row r="48" spans="1:7" x14ac:dyDescent="0.55000000000000004">
      <c r="A48" s="309" t="s">
        <v>80</v>
      </c>
      <c r="B48" s="295"/>
      <c r="C48" s="230" t="s">
        <v>515</v>
      </c>
      <c r="D48" s="233">
        <v>0</v>
      </c>
      <c r="E48" s="325">
        <v>4849497.72</v>
      </c>
      <c r="F48" s="294"/>
      <c r="G48" s="295"/>
    </row>
    <row r="49" spans="1:7" x14ac:dyDescent="0.55000000000000004">
      <c r="A49" s="309" t="s">
        <v>97</v>
      </c>
      <c r="B49" s="295"/>
      <c r="C49" s="230" t="s">
        <v>516</v>
      </c>
      <c r="D49" s="233">
        <v>0</v>
      </c>
      <c r="E49" s="325">
        <v>756.6</v>
      </c>
      <c r="F49" s="294"/>
      <c r="G49" s="295"/>
    </row>
    <row r="50" spans="1:7" x14ac:dyDescent="0.55000000000000004">
      <c r="A50" s="309" t="s">
        <v>81</v>
      </c>
      <c r="B50" s="295"/>
      <c r="C50" s="230" t="s">
        <v>560</v>
      </c>
      <c r="D50" s="233">
        <v>0</v>
      </c>
      <c r="E50" s="325">
        <v>81006.36</v>
      </c>
      <c r="F50" s="294"/>
      <c r="G50" s="295"/>
    </row>
    <row r="51" spans="1:7" x14ac:dyDescent="0.55000000000000004">
      <c r="A51" s="309" t="s">
        <v>82</v>
      </c>
      <c r="B51" s="295"/>
      <c r="C51" s="230" t="s">
        <v>517</v>
      </c>
      <c r="D51" s="233">
        <v>0</v>
      </c>
      <c r="E51" s="325">
        <v>138079.32</v>
      </c>
      <c r="F51" s="294"/>
      <c r="G51" s="295"/>
    </row>
    <row r="52" spans="1:7" x14ac:dyDescent="0.55000000000000004">
      <c r="A52" s="309" t="s">
        <v>89</v>
      </c>
      <c r="B52" s="295"/>
      <c r="C52" s="230" t="s">
        <v>561</v>
      </c>
      <c r="D52" s="233">
        <v>0</v>
      </c>
      <c r="E52" s="325">
        <v>501.79</v>
      </c>
      <c r="F52" s="294"/>
      <c r="G52" s="295"/>
    </row>
    <row r="53" spans="1:7" x14ac:dyDescent="0.55000000000000004">
      <c r="A53" s="326" t="s">
        <v>204</v>
      </c>
      <c r="B53" s="327"/>
      <c r="C53" s="230" t="s">
        <v>518</v>
      </c>
      <c r="D53" s="233">
        <v>0</v>
      </c>
      <c r="E53" s="325">
        <v>204055</v>
      </c>
      <c r="F53" s="294"/>
      <c r="G53" s="295"/>
    </row>
    <row r="54" spans="1:7" x14ac:dyDescent="0.55000000000000004">
      <c r="A54" s="326" t="s">
        <v>519</v>
      </c>
      <c r="B54" s="327"/>
      <c r="C54" s="230" t="s">
        <v>520</v>
      </c>
      <c r="D54" s="233">
        <v>0</v>
      </c>
      <c r="E54" s="325">
        <v>18223574</v>
      </c>
      <c r="F54" s="294"/>
      <c r="G54" s="295"/>
    </row>
    <row r="55" spans="1:7" x14ac:dyDescent="0.55000000000000004">
      <c r="A55" s="326" t="s">
        <v>562</v>
      </c>
      <c r="B55" s="327"/>
      <c r="C55" s="230" t="s">
        <v>563</v>
      </c>
      <c r="D55" s="233">
        <v>0</v>
      </c>
      <c r="E55" s="325">
        <v>5819500</v>
      </c>
      <c r="F55" s="294"/>
      <c r="G55" s="295"/>
    </row>
    <row r="56" spans="1:7" x14ac:dyDescent="0.55000000000000004">
      <c r="A56" s="309" t="s">
        <v>2</v>
      </c>
      <c r="B56" s="295"/>
      <c r="C56" s="230" t="s">
        <v>380</v>
      </c>
      <c r="D56" s="233">
        <v>8274191</v>
      </c>
      <c r="E56" s="325">
        <v>0</v>
      </c>
      <c r="F56" s="294"/>
      <c r="G56" s="295"/>
    </row>
    <row r="57" spans="1:7" x14ac:dyDescent="0.55000000000000004">
      <c r="A57" s="309" t="s">
        <v>48</v>
      </c>
      <c r="B57" s="295"/>
      <c r="C57" s="230" t="s">
        <v>381</v>
      </c>
      <c r="D57" s="233">
        <v>1474740</v>
      </c>
      <c r="E57" s="325">
        <v>0</v>
      </c>
      <c r="F57" s="294"/>
      <c r="G57" s="295"/>
    </row>
    <row r="58" spans="1:7" x14ac:dyDescent="0.55000000000000004">
      <c r="A58" s="309" t="s">
        <v>49</v>
      </c>
      <c r="B58" s="295"/>
      <c r="C58" s="230" t="s">
        <v>382</v>
      </c>
      <c r="D58" s="233">
        <v>6908817.0099999998</v>
      </c>
      <c r="E58" s="325">
        <v>0</v>
      </c>
      <c r="F58" s="294"/>
      <c r="G58" s="295"/>
    </row>
    <row r="59" spans="1:7" x14ac:dyDescent="0.55000000000000004">
      <c r="A59" s="309" t="s">
        <v>3</v>
      </c>
      <c r="B59" s="295"/>
      <c r="C59" s="230" t="s">
        <v>383</v>
      </c>
      <c r="D59" s="233">
        <v>181610</v>
      </c>
      <c r="E59" s="325">
        <v>0</v>
      </c>
      <c r="F59" s="294"/>
      <c r="G59" s="295"/>
    </row>
    <row r="60" spans="1:7" x14ac:dyDescent="0.55000000000000004">
      <c r="A60" s="309" t="s">
        <v>4</v>
      </c>
      <c r="B60" s="295"/>
      <c r="C60" s="230" t="s">
        <v>384</v>
      </c>
      <c r="D60" s="233">
        <v>2295932.77</v>
      </c>
      <c r="E60" s="325">
        <v>0</v>
      </c>
      <c r="F60" s="294"/>
      <c r="G60" s="295"/>
    </row>
    <row r="61" spans="1:7" x14ac:dyDescent="0.55000000000000004">
      <c r="A61" s="309" t="s">
        <v>5</v>
      </c>
      <c r="B61" s="295"/>
      <c r="C61" s="230" t="s">
        <v>521</v>
      </c>
      <c r="D61" s="233">
        <v>1676865.04</v>
      </c>
      <c r="E61" s="325">
        <v>0</v>
      </c>
      <c r="F61" s="294"/>
      <c r="G61" s="295"/>
    </row>
    <row r="62" spans="1:7" x14ac:dyDescent="0.55000000000000004">
      <c r="A62" s="309" t="s">
        <v>6</v>
      </c>
      <c r="B62" s="295"/>
      <c r="C62" s="230" t="s">
        <v>385</v>
      </c>
      <c r="D62" s="233">
        <v>876777.63</v>
      </c>
      <c r="E62" s="325">
        <v>0</v>
      </c>
      <c r="F62" s="294"/>
      <c r="G62" s="295"/>
    </row>
    <row r="63" spans="1:7" x14ac:dyDescent="0.55000000000000004">
      <c r="A63" s="309" t="s">
        <v>8</v>
      </c>
      <c r="B63" s="295"/>
      <c r="C63" s="230" t="s">
        <v>522</v>
      </c>
      <c r="D63" s="233">
        <v>1140178.73</v>
      </c>
      <c r="E63" s="325">
        <v>0</v>
      </c>
      <c r="F63" s="294"/>
      <c r="G63" s="295"/>
    </row>
    <row r="64" spans="1:7" x14ac:dyDescent="0.55000000000000004">
      <c r="A64" s="309" t="s">
        <v>31</v>
      </c>
      <c r="B64" s="295"/>
      <c r="C64" s="230" t="s">
        <v>564</v>
      </c>
      <c r="D64" s="233">
        <v>8292000</v>
      </c>
      <c r="E64" s="325">
        <v>0</v>
      </c>
      <c r="F64" s="294"/>
      <c r="G64" s="295"/>
    </row>
    <row r="65" spans="1:7" x14ac:dyDescent="0.55000000000000004">
      <c r="A65" s="309" t="s">
        <v>7</v>
      </c>
      <c r="B65" s="295"/>
      <c r="C65" s="230" t="s">
        <v>523</v>
      </c>
      <c r="D65" s="233">
        <v>1759820</v>
      </c>
      <c r="E65" s="325">
        <v>0</v>
      </c>
      <c r="F65" s="294"/>
      <c r="G65" s="295"/>
    </row>
    <row r="66" spans="1:7" x14ac:dyDescent="0.55000000000000004">
      <c r="A66" s="329" t="s">
        <v>29</v>
      </c>
      <c r="B66" s="330"/>
      <c r="C66" s="331"/>
      <c r="D66" s="234">
        <v>58477619.780000001</v>
      </c>
      <c r="E66" s="332">
        <v>58477619.780000001</v>
      </c>
      <c r="F66" s="294"/>
      <c r="G66" s="295"/>
    </row>
    <row r="67" spans="1:7" ht="40.5" customHeight="1" x14ac:dyDescent="0.55000000000000004">
      <c r="A67" s="64" t="s">
        <v>602</v>
      </c>
      <c r="B67" s="64"/>
      <c r="C67" s="64"/>
      <c r="D67" s="65"/>
      <c r="F67" s="64"/>
      <c r="G67" s="64"/>
    </row>
    <row r="68" spans="1:7" ht="18" customHeight="1" x14ac:dyDescent="0.55000000000000004">
      <c r="A68" s="204" t="s">
        <v>603</v>
      </c>
      <c r="B68" s="205"/>
      <c r="C68" s="205"/>
      <c r="D68" s="65"/>
      <c r="F68" s="205"/>
      <c r="G68" s="205"/>
    </row>
    <row r="69" spans="1:7" ht="18" customHeight="1" x14ac:dyDescent="0.55000000000000004">
      <c r="A69" s="206" t="s">
        <v>624</v>
      </c>
      <c r="B69" s="207"/>
      <c r="C69" s="207"/>
      <c r="D69" s="208"/>
      <c r="F69" s="205"/>
      <c r="G69" s="207"/>
    </row>
  </sheetData>
  <mergeCells count="128">
    <mergeCell ref="A4:F4"/>
    <mergeCell ref="A62:B62"/>
    <mergeCell ref="A63:B63"/>
    <mergeCell ref="E63:G63"/>
    <mergeCell ref="A64:B64"/>
    <mergeCell ref="E64:G64"/>
    <mergeCell ref="A65:B65"/>
    <mergeCell ref="E65:G65"/>
    <mergeCell ref="A66:C66"/>
    <mergeCell ref="E66:G66"/>
    <mergeCell ref="A58:B58"/>
    <mergeCell ref="E58:G58"/>
    <mergeCell ref="A59:B59"/>
    <mergeCell ref="E59:G59"/>
    <mergeCell ref="A60:B60"/>
    <mergeCell ref="E60:G60"/>
    <mergeCell ref="A61:B61"/>
    <mergeCell ref="E61:G61"/>
    <mergeCell ref="E62:G62"/>
    <mergeCell ref="E33:G33"/>
    <mergeCell ref="A34:B34"/>
    <mergeCell ref="E34:G34"/>
    <mergeCell ref="A43:B43"/>
    <mergeCell ref="E43:G43"/>
    <mergeCell ref="A1:F1"/>
    <mergeCell ref="A2:F2"/>
    <mergeCell ref="A3:F3"/>
    <mergeCell ref="A55:B55"/>
    <mergeCell ref="A56:B56"/>
    <mergeCell ref="E56:G56"/>
    <mergeCell ref="A57:B57"/>
    <mergeCell ref="E57:G57"/>
    <mergeCell ref="A35:B35"/>
    <mergeCell ref="E35:G35"/>
    <mergeCell ref="A36:B36"/>
    <mergeCell ref="E36:G36"/>
    <mergeCell ref="E37:G37"/>
    <mergeCell ref="A30:B30"/>
    <mergeCell ref="A41:B41"/>
    <mergeCell ref="E41:G41"/>
    <mergeCell ref="A42:B42"/>
    <mergeCell ref="E42:G42"/>
    <mergeCell ref="E30:G30"/>
    <mergeCell ref="A31:B31"/>
    <mergeCell ref="E31:G31"/>
    <mergeCell ref="A32:B32"/>
    <mergeCell ref="E32:G32"/>
    <mergeCell ref="A33:B33"/>
    <mergeCell ref="E44:G44"/>
    <mergeCell ref="A37:B37"/>
    <mergeCell ref="A38:B38"/>
    <mergeCell ref="E38:G38"/>
    <mergeCell ref="A39:B39"/>
    <mergeCell ref="E39:G39"/>
    <mergeCell ref="A40:B40"/>
    <mergeCell ref="E40:G40"/>
    <mergeCell ref="A25:B25"/>
    <mergeCell ref="E25:G25"/>
    <mergeCell ref="A26:B26"/>
    <mergeCell ref="E26:G26"/>
    <mergeCell ref="E27:G27"/>
    <mergeCell ref="A44:B44"/>
    <mergeCell ref="E5:G5"/>
    <mergeCell ref="E14:G14"/>
    <mergeCell ref="A15:B15"/>
    <mergeCell ref="E15:G15"/>
    <mergeCell ref="A16:B16"/>
    <mergeCell ref="E16:G16"/>
    <mergeCell ref="A17:B17"/>
    <mergeCell ref="E17:G17"/>
    <mergeCell ref="A14:B14"/>
    <mergeCell ref="A12:B12"/>
    <mergeCell ref="E12:G12"/>
    <mergeCell ref="A13:B13"/>
    <mergeCell ref="E13:G13"/>
    <mergeCell ref="A5:B5"/>
    <mergeCell ref="A18:B18"/>
    <mergeCell ref="E18:G18"/>
    <mergeCell ref="A27:B27"/>
    <mergeCell ref="A28:B28"/>
    <mergeCell ref="E28:G28"/>
    <mergeCell ref="A29:B29"/>
    <mergeCell ref="E29:G29"/>
    <mergeCell ref="A24:B24"/>
    <mergeCell ref="E24:G24"/>
    <mergeCell ref="A19:B19"/>
    <mergeCell ref="E19:G19"/>
    <mergeCell ref="A20:B20"/>
    <mergeCell ref="E20:G20"/>
    <mergeCell ref="A21:B21"/>
    <mergeCell ref="E21:G21"/>
    <mergeCell ref="A22:B22"/>
    <mergeCell ref="E22:G22"/>
    <mergeCell ref="A23:B23"/>
    <mergeCell ref="E23:G23"/>
    <mergeCell ref="A9:B9"/>
    <mergeCell ref="E9:G9"/>
    <mergeCell ref="A10:B10"/>
    <mergeCell ref="E10:G10"/>
    <mergeCell ref="E11:G11"/>
    <mergeCell ref="A6:B6"/>
    <mergeCell ref="E6:G6"/>
    <mergeCell ref="A7:B7"/>
    <mergeCell ref="E7:G7"/>
    <mergeCell ref="A8:B8"/>
    <mergeCell ref="E8:G8"/>
    <mergeCell ref="A11:B11"/>
    <mergeCell ref="A45:B45"/>
    <mergeCell ref="E45:G45"/>
    <mergeCell ref="A46:B46"/>
    <mergeCell ref="E46:G46"/>
    <mergeCell ref="A47:B47"/>
    <mergeCell ref="A54:B54"/>
    <mergeCell ref="E54:G54"/>
    <mergeCell ref="E55:G55"/>
    <mergeCell ref="A49:B49"/>
    <mergeCell ref="E49:G49"/>
    <mergeCell ref="A50:B50"/>
    <mergeCell ref="E50:G50"/>
    <mergeCell ref="A51:B51"/>
    <mergeCell ref="E51:G51"/>
    <mergeCell ref="A52:B52"/>
    <mergeCell ref="E52:G52"/>
    <mergeCell ref="A53:B53"/>
    <mergeCell ref="E53:G53"/>
    <mergeCell ref="E47:G47"/>
    <mergeCell ref="A48:B48"/>
    <mergeCell ref="E48:G48"/>
  </mergeCells>
  <pageMargins left="0.24" right="0.23622047244094491" top="0.17" bottom="0.15748031496062992" header="0.31496062992125984" footer="0.17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7"/>
  <sheetViews>
    <sheetView workbookViewId="0">
      <selection activeCell="G12" sqref="G12"/>
    </sheetView>
  </sheetViews>
  <sheetFormatPr defaultColWidth="9.140625" defaultRowHeight="24" x14ac:dyDescent="0.55000000000000004"/>
  <cols>
    <col min="1" max="1" width="9.140625" style="66"/>
    <col min="2" max="2" width="34.28515625" style="66" customWidth="1"/>
    <col min="3" max="3" width="11.5703125" style="69" customWidth="1"/>
    <col min="4" max="5" width="16.5703125" style="66" bestFit="1" customWidth="1"/>
    <col min="6" max="6" width="7.7109375" style="66" customWidth="1"/>
    <col min="7" max="7" width="16.5703125" style="66" bestFit="1" customWidth="1"/>
    <col min="8" max="8" width="9.140625" style="66"/>
    <col min="9" max="9" width="12" style="66" bestFit="1" customWidth="1"/>
    <col min="10" max="257" width="9.140625" style="66"/>
    <col min="258" max="258" width="34.28515625" style="66" customWidth="1"/>
    <col min="259" max="259" width="11.5703125" style="66" customWidth="1"/>
    <col min="260" max="261" width="12.85546875" style="66" bestFit="1" customWidth="1"/>
    <col min="262" max="262" width="7.7109375" style="66" customWidth="1"/>
    <col min="263" max="263" width="13.140625" style="66" customWidth="1"/>
    <col min="264" max="264" width="9.140625" style="66"/>
    <col min="265" max="265" width="12" style="66" bestFit="1" customWidth="1"/>
    <col min="266" max="513" width="9.140625" style="66"/>
    <col min="514" max="514" width="34.28515625" style="66" customWidth="1"/>
    <col min="515" max="515" width="11.5703125" style="66" customWidth="1"/>
    <col min="516" max="517" width="12.85546875" style="66" bestFit="1" customWidth="1"/>
    <col min="518" max="518" width="7.7109375" style="66" customWidth="1"/>
    <col min="519" max="519" width="13.140625" style="66" customWidth="1"/>
    <col min="520" max="520" width="9.140625" style="66"/>
    <col min="521" max="521" width="12" style="66" bestFit="1" customWidth="1"/>
    <col min="522" max="769" width="9.140625" style="66"/>
    <col min="770" max="770" width="34.28515625" style="66" customWidth="1"/>
    <col min="771" max="771" width="11.5703125" style="66" customWidth="1"/>
    <col min="772" max="773" width="12.85546875" style="66" bestFit="1" customWidth="1"/>
    <col min="774" max="774" width="7.7109375" style="66" customWidth="1"/>
    <col min="775" max="775" width="13.140625" style="66" customWidth="1"/>
    <col min="776" max="776" width="9.140625" style="66"/>
    <col min="777" max="777" width="12" style="66" bestFit="1" customWidth="1"/>
    <col min="778" max="1025" width="9.140625" style="66"/>
    <col min="1026" max="1026" width="34.28515625" style="66" customWidth="1"/>
    <col min="1027" max="1027" width="11.5703125" style="66" customWidth="1"/>
    <col min="1028" max="1029" width="12.85546875" style="66" bestFit="1" customWidth="1"/>
    <col min="1030" max="1030" width="7.7109375" style="66" customWidth="1"/>
    <col min="1031" max="1031" width="13.140625" style="66" customWidth="1"/>
    <col min="1032" max="1032" width="9.140625" style="66"/>
    <col min="1033" max="1033" width="12" style="66" bestFit="1" customWidth="1"/>
    <col min="1034" max="1281" width="9.140625" style="66"/>
    <col min="1282" max="1282" width="34.28515625" style="66" customWidth="1"/>
    <col min="1283" max="1283" width="11.5703125" style="66" customWidth="1"/>
    <col min="1284" max="1285" width="12.85546875" style="66" bestFit="1" customWidth="1"/>
    <col min="1286" max="1286" width="7.7109375" style="66" customWidth="1"/>
    <col min="1287" max="1287" width="13.140625" style="66" customWidth="1"/>
    <col min="1288" max="1288" width="9.140625" style="66"/>
    <col min="1289" max="1289" width="12" style="66" bestFit="1" customWidth="1"/>
    <col min="1290" max="1537" width="9.140625" style="66"/>
    <col min="1538" max="1538" width="34.28515625" style="66" customWidth="1"/>
    <col min="1539" max="1539" width="11.5703125" style="66" customWidth="1"/>
    <col min="1540" max="1541" width="12.85546875" style="66" bestFit="1" customWidth="1"/>
    <col min="1542" max="1542" width="7.7109375" style="66" customWidth="1"/>
    <col min="1543" max="1543" width="13.140625" style="66" customWidth="1"/>
    <col min="1544" max="1544" width="9.140625" style="66"/>
    <col min="1545" max="1545" width="12" style="66" bestFit="1" customWidth="1"/>
    <col min="1546" max="1793" width="9.140625" style="66"/>
    <col min="1794" max="1794" width="34.28515625" style="66" customWidth="1"/>
    <col min="1795" max="1795" width="11.5703125" style="66" customWidth="1"/>
    <col min="1796" max="1797" width="12.85546875" style="66" bestFit="1" customWidth="1"/>
    <col min="1798" max="1798" width="7.7109375" style="66" customWidth="1"/>
    <col min="1799" max="1799" width="13.140625" style="66" customWidth="1"/>
    <col min="1800" max="1800" width="9.140625" style="66"/>
    <col min="1801" max="1801" width="12" style="66" bestFit="1" customWidth="1"/>
    <col min="1802" max="2049" width="9.140625" style="66"/>
    <col min="2050" max="2050" width="34.28515625" style="66" customWidth="1"/>
    <col min="2051" max="2051" width="11.5703125" style="66" customWidth="1"/>
    <col min="2052" max="2053" width="12.85546875" style="66" bestFit="1" customWidth="1"/>
    <col min="2054" max="2054" width="7.7109375" style="66" customWidth="1"/>
    <col min="2055" max="2055" width="13.140625" style="66" customWidth="1"/>
    <col min="2056" max="2056" width="9.140625" style="66"/>
    <col min="2057" max="2057" width="12" style="66" bestFit="1" customWidth="1"/>
    <col min="2058" max="2305" width="9.140625" style="66"/>
    <col min="2306" max="2306" width="34.28515625" style="66" customWidth="1"/>
    <col min="2307" max="2307" width="11.5703125" style="66" customWidth="1"/>
    <col min="2308" max="2309" width="12.85546875" style="66" bestFit="1" customWidth="1"/>
    <col min="2310" max="2310" width="7.7109375" style="66" customWidth="1"/>
    <col min="2311" max="2311" width="13.140625" style="66" customWidth="1"/>
    <col min="2312" max="2312" width="9.140625" style="66"/>
    <col min="2313" max="2313" width="12" style="66" bestFit="1" customWidth="1"/>
    <col min="2314" max="2561" width="9.140625" style="66"/>
    <col min="2562" max="2562" width="34.28515625" style="66" customWidth="1"/>
    <col min="2563" max="2563" width="11.5703125" style="66" customWidth="1"/>
    <col min="2564" max="2565" width="12.85546875" style="66" bestFit="1" customWidth="1"/>
    <col min="2566" max="2566" width="7.7109375" style="66" customWidth="1"/>
    <col min="2567" max="2567" width="13.140625" style="66" customWidth="1"/>
    <col min="2568" max="2568" width="9.140625" style="66"/>
    <col min="2569" max="2569" width="12" style="66" bestFit="1" customWidth="1"/>
    <col min="2570" max="2817" width="9.140625" style="66"/>
    <col min="2818" max="2818" width="34.28515625" style="66" customWidth="1"/>
    <col min="2819" max="2819" width="11.5703125" style="66" customWidth="1"/>
    <col min="2820" max="2821" width="12.85546875" style="66" bestFit="1" customWidth="1"/>
    <col min="2822" max="2822" width="7.7109375" style="66" customWidth="1"/>
    <col min="2823" max="2823" width="13.140625" style="66" customWidth="1"/>
    <col min="2824" max="2824" width="9.140625" style="66"/>
    <col min="2825" max="2825" width="12" style="66" bestFit="1" customWidth="1"/>
    <col min="2826" max="3073" width="9.140625" style="66"/>
    <col min="3074" max="3074" width="34.28515625" style="66" customWidth="1"/>
    <col min="3075" max="3075" width="11.5703125" style="66" customWidth="1"/>
    <col min="3076" max="3077" width="12.85546875" style="66" bestFit="1" customWidth="1"/>
    <col min="3078" max="3078" width="7.7109375" style="66" customWidth="1"/>
    <col min="3079" max="3079" width="13.140625" style="66" customWidth="1"/>
    <col min="3080" max="3080" width="9.140625" style="66"/>
    <col min="3081" max="3081" width="12" style="66" bestFit="1" customWidth="1"/>
    <col min="3082" max="3329" width="9.140625" style="66"/>
    <col min="3330" max="3330" width="34.28515625" style="66" customWidth="1"/>
    <col min="3331" max="3331" width="11.5703125" style="66" customWidth="1"/>
    <col min="3332" max="3333" width="12.85546875" style="66" bestFit="1" customWidth="1"/>
    <col min="3334" max="3334" width="7.7109375" style="66" customWidth="1"/>
    <col min="3335" max="3335" width="13.140625" style="66" customWidth="1"/>
    <col min="3336" max="3336" width="9.140625" style="66"/>
    <col min="3337" max="3337" width="12" style="66" bestFit="1" customWidth="1"/>
    <col min="3338" max="3585" width="9.140625" style="66"/>
    <col min="3586" max="3586" width="34.28515625" style="66" customWidth="1"/>
    <col min="3587" max="3587" width="11.5703125" style="66" customWidth="1"/>
    <col min="3588" max="3589" width="12.85546875" style="66" bestFit="1" customWidth="1"/>
    <col min="3590" max="3590" width="7.7109375" style="66" customWidth="1"/>
    <col min="3591" max="3591" width="13.140625" style="66" customWidth="1"/>
    <col min="3592" max="3592" width="9.140625" style="66"/>
    <col min="3593" max="3593" width="12" style="66" bestFit="1" customWidth="1"/>
    <col min="3594" max="3841" width="9.140625" style="66"/>
    <col min="3842" max="3842" width="34.28515625" style="66" customWidth="1"/>
    <col min="3843" max="3843" width="11.5703125" style="66" customWidth="1"/>
    <col min="3844" max="3845" width="12.85546875" style="66" bestFit="1" customWidth="1"/>
    <col min="3846" max="3846" width="7.7109375" style="66" customWidth="1"/>
    <col min="3847" max="3847" width="13.140625" style="66" customWidth="1"/>
    <col min="3848" max="3848" width="9.140625" style="66"/>
    <col min="3849" max="3849" width="12" style="66" bestFit="1" customWidth="1"/>
    <col min="3850" max="4097" width="9.140625" style="66"/>
    <col min="4098" max="4098" width="34.28515625" style="66" customWidth="1"/>
    <col min="4099" max="4099" width="11.5703125" style="66" customWidth="1"/>
    <col min="4100" max="4101" width="12.85546875" style="66" bestFit="1" customWidth="1"/>
    <col min="4102" max="4102" width="7.7109375" style="66" customWidth="1"/>
    <col min="4103" max="4103" width="13.140625" style="66" customWidth="1"/>
    <col min="4104" max="4104" width="9.140625" style="66"/>
    <col min="4105" max="4105" width="12" style="66" bestFit="1" customWidth="1"/>
    <col min="4106" max="4353" width="9.140625" style="66"/>
    <col min="4354" max="4354" width="34.28515625" style="66" customWidth="1"/>
    <col min="4355" max="4355" width="11.5703125" style="66" customWidth="1"/>
    <col min="4356" max="4357" width="12.85546875" style="66" bestFit="1" customWidth="1"/>
    <col min="4358" max="4358" width="7.7109375" style="66" customWidth="1"/>
    <col min="4359" max="4359" width="13.140625" style="66" customWidth="1"/>
    <col min="4360" max="4360" width="9.140625" style="66"/>
    <col min="4361" max="4361" width="12" style="66" bestFit="1" customWidth="1"/>
    <col min="4362" max="4609" width="9.140625" style="66"/>
    <col min="4610" max="4610" width="34.28515625" style="66" customWidth="1"/>
    <col min="4611" max="4611" width="11.5703125" style="66" customWidth="1"/>
    <col min="4612" max="4613" width="12.85546875" style="66" bestFit="1" customWidth="1"/>
    <col min="4614" max="4614" width="7.7109375" style="66" customWidth="1"/>
    <col min="4615" max="4615" width="13.140625" style="66" customWidth="1"/>
    <col min="4616" max="4616" width="9.140625" style="66"/>
    <col min="4617" max="4617" width="12" style="66" bestFit="1" customWidth="1"/>
    <col min="4618" max="4865" width="9.140625" style="66"/>
    <col min="4866" max="4866" width="34.28515625" style="66" customWidth="1"/>
    <col min="4867" max="4867" width="11.5703125" style="66" customWidth="1"/>
    <col min="4868" max="4869" width="12.85546875" style="66" bestFit="1" customWidth="1"/>
    <col min="4870" max="4870" width="7.7109375" style="66" customWidth="1"/>
    <col min="4871" max="4871" width="13.140625" style="66" customWidth="1"/>
    <col min="4872" max="4872" width="9.140625" style="66"/>
    <col min="4873" max="4873" width="12" style="66" bestFit="1" customWidth="1"/>
    <col min="4874" max="5121" width="9.140625" style="66"/>
    <col min="5122" max="5122" width="34.28515625" style="66" customWidth="1"/>
    <col min="5123" max="5123" width="11.5703125" style="66" customWidth="1"/>
    <col min="5124" max="5125" width="12.85546875" style="66" bestFit="1" customWidth="1"/>
    <col min="5126" max="5126" width="7.7109375" style="66" customWidth="1"/>
    <col min="5127" max="5127" width="13.140625" style="66" customWidth="1"/>
    <col min="5128" max="5128" width="9.140625" style="66"/>
    <col min="5129" max="5129" width="12" style="66" bestFit="1" customWidth="1"/>
    <col min="5130" max="5377" width="9.140625" style="66"/>
    <col min="5378" max="5378" width="34.28515625" style="66" customWidth="1"/>
    <col min="5379" max="5379" width="11.5703125" style="66" customWidth="1"/>
    <col min="5380" max="5381" width="12.85546875" style="66" bestFit="1" customWidth="1"/>
    <col min="5382" max="5382" width="7.7109375" style="66" customWidth="1"/>
    <col min="5383" max="5383" width="13.140625" style="66" customWidth="1"/>
    <col min="5384" max="5384" width="9.140625" style="66"/>
    <col min="5385" max="5385" width="12" style="66" bestFit="1" customWidth="1"/>
    <col min="5386" max="5633" width="9.140625" style="66"/>
    <col min="5634" max="5634" width="34.28515625" style="66" customWidth="1"/>
    <col min="5635" max="5635" width="11.5703125" style="66" customWidth="1"/>
    <col min="5636" max="5637" width="12.85546875" style="66" bestFit="1" customWidth="1"/>
    <col min="5638" max="5638" width="7.7109375" style="66" customWidth="1"/>
    <col min="5639" max="5639" width="13.140625" style="66" customWidth="1"/>
    <col min="5640" max="5640" width="9.140625" style="66"/>
    <col min="5641" max="5641" width="12" style="66" bestFit="1" customWidth="1"/>
    <col min="5642" max="5889" width="9.140625" style="66"/>
    <col min="5890" max="5890" width="34.28515625" style="66" customWidth="1"/>
    <col min="5891" max="5891" width="11.5703125" style="66" customWidth="1"/>
    <col min="5892" max="5893" width="12.85546875" style="66" bestFit="1" customWidth="1"/>
    <col min="5894" max="5894" width="7.7109375" style="66" customWidth="1"/>
    <col min="5895" max="5895" width="13.140625" style="66" customWidth="1"/>
    <col min="5896" max="5896" width="9.140625" style="66"/>
    <col min="5897" max="5897" width="12" style="66" bestFit="1" customWidth="1"/>
    <col min="5898" max="6145" width="9.140625" style="66"/>
    <col min="6146" max="6146" width="34.28515625" style="66" customWidth="1"/>
    <col min="6147" max="6147" width="11.5703125" style="66" customWidth="1"/>
    <col min="6148" max="6149" width="12.85546875" style="66" bestFit="1" customWidth="1"/>
    <col min="6150" max="6150" width="7.7109375" style="66" customWidth="1"/>
    <col min="6151" max="6151" width="13.140625" style="66" customWidth="1"/>
    <col min="6152" max="6152" width="9.140625" style="66"/>
    <col min="6153" max="6153" width="12" style="66" bestFit="1" customWidth="1"/>
    <col min="6154" max="6401" width="9.140625" style="66"/>
    <col min="6402" max="6402" width="34.28515625" style="66" customWidth="1"/>
    <col min="6403" max="6403" width="11.5703125" style="66" customWidth="1"/>
    <col min="6404" max="6405" width="12.85546875" style="66" bestFit="1" customWidth="1"/>
    <col min="6406" max="6406" width="7.7109375" style="66" customWidth="1"/>
    <col min="6407" max="6407" width="13.140625" style="66" customWidth="1"/>
    <col min="6408" max="6408" width="9.140625" style="66"/>
    <col min="6409" max="6409" width="12" style="66" bestFit="1" customWidth="1"/>
    <col min="6410" max="6657" width="9.140625" style="66"/>
    <col min="6658" max="6658" width="34.28515625" style="66" customWidth="1"/>
    <col min="6659" max="6659" width="11.5703125" style="66" customWidth="1"/>
    <col min="6660" max="6661" width="12.85546875" style="66" bestFit="1" customWidth="1"/>
    <col min="6662" max="6662" width="7.7109375" style="66" customWidth="1"/>
    <col min="6663" max="6663" width="13.140625" style="66" customWidth="1"/>
    <col min="6664" max="6664" width="9.140625" style="66"/>
    <col min="6665" max="6665" width="12" style="66" bestFit="1" customWidth="1"/>
    <col min="6666" max="6913" width="9.140625" style="66"/>
    <col min="6914" max="6914" width="34.28515625" style="66" customWidth="1"/>
    <col min="6915" max="6915" width="11.5703125" style="66" customWidth="1"/>
    <col min="6916" max="6917" width="12.85546875" style="66" bestFit="1" customWidth="1"/>
    <col min="6918" max="6918" width="7.7109375" style="66" customWidth="1"/>
    <col min="6919" max="6919" width="13.140625" style="66" customWidth="1"/>
    <col min="6920" max="6920" width="9.140625" style="66"/>
    <col min="6921" max="6921" width="12" style="66" bestFit="1" customWidth="1"/>
    <col min="6922" max="7169" width="9.140625" style="66"/>
    <col min="7170" max="7170" width="34.28515625" style="66" customWidth="1"/>
    <col min="7171" max="7171" width="11.5703125" style="66" customWidth="1"/>
    <col min="7172" max="7173" width="12.85546875" style="66" bestFit="1" customWidth="1"/>
    <col min="7174" max="7174" width="7.7109375" style="66" customWidth="1"/>
    <col min="7175" max="7175" width="13.140625" style="66" customWidth="1"/>
    <col min="7176" max="7176" width="9.140625" style="66"/>
    <col min="7177" max="7177" width="12" style="66" bestFit="1" customWidth="1"/>
    <col min="7178" max="7425" width="9.140625" style="66"/>
    <col min="7426" max="7426" width="34.28515625" style="66" customWidth="1"/>
    <col min="7427" max="7427" width="11.5703125" style="66" customWidth="1"/>
    <col min="7428" max="7429" width="12.85546875" style="66" bestFit="1" customWidth="1"/>
    <col min="7430" max="7430" width="7.7109375" style="66" customWidth="1"/>
    <col min="7431" max="7431" width="13.140625" style="66" customWidth="1"/>
    <col min="7432" max="7432" width="9.140625" style="66"/>
    <col min="7433" max="7433" width="12" style="66" bestFit="1" customWidth="1"/>
    <col min="7434" max="7681" width="9.140625" style="66"/>
    <col min="7682" max="7682" width="34.28515625" style="66" customWidth="1"/>
    <col min="7683" max="7683" width="11.5703125" style="66" customWidth="1"/>
    <col min="7684" max="7685" width="12.85546875" style="66" bestFit="1" customWidth="1"/>
    <col min="7686" max="7686" width="7.7109375" style="66" customWidth="1"/>
    <col min="7687" max="7687" width="13.140625" style="66" customWidth="1"/>
    <col min="7688" max="7688" width="9.140625" style="66"/>
    <col min="7689" max="7689" width="12" style="66" bestFit="1" customWidth="1"/>
    <col min="7690" max="7937" width="9.140625" style="66"/>
    <col min="7938" max="7938" width="34.28515625" style="66" customWidth="1"/>
    <col min="7939" max="7939" width="11.5703125" style="66" customWidth="1"/>
    <col min="7940" max="7941" width="12.85546875" style="66" bestFit="1" customWidth="1"/>
    <col min="7942" max="7942" width="7.7109375" style="66" customWidth="1"/>
    <col min="7943" max="7943" width="13.140625" style="66" customWidth="1"/>
    <col min="7944" max="7944" width="9.140625" style="66"/>
    <col min="7945" max="7945" width="12" style="66" bestFit="1" customWidth="1"/>
    <col min="7946" max="8193" width="9.140625" style="66"/>
    <col min="8194" max="8194" width="34.28515625" style="66" customWidth="1"/>
    <col min="8195" max="8195" width="11.5703125" style="66" customWidth="1"/>
    <col min="8196" max="8197" width="12.85546875" style="66" bestFit="1" customWidth="1"/>
    <col min="8198" max="8198" width="7.7109375" style="66" customWidth="1"/>
    <col min="8199" max="8199" width="13.140625" style="66" customWidth="1"/>
    <col min="8200" max="8200" width="9.140625" style="66"/>
    <col min="8201" max="8201" width="12" style="66" bestFit="1" customWidth="1"/>
    <col min="8202" max="8449" width="9.140625" style="66"/>
    <col min="8450" max="8450" width="34.28515625" style="66" customWidth="1"/>
    <col min="8451" max="8451" width="11.5703125" style="66" customWidth="1"/>
    <col min="8452" max="8453" width="12.85546875" style="66" bestFit="1" customWidth="1"/>
    <col min="8454" max="8454" width="7.7109375" style="66" customWidth="1"/>
    <col min="8455" max="8455" width="13.140625" style="66" customWidth="1"/>
    <col min="8456" max="8456" width="9.140625" style="66"/>
    <col min="8457" max="8457" width="12" style="66" bestFit="1" customWidth="1"/>
    <col min="8458" max="8705" width="9.140625" style="66"/>
    <col min="8706" max="8706" width="34.28515625" style="66" customWidth="1"/>
    <col min="8707" max="8707" width="11.5703125" style="66" customWidth="1"/>
    <col min="8708" max="8709" width="12.85546875" style="66" bestFit="1" customWidth="1"/>
    <col min="8710" max="8710" width="7.7109375" style="66" customWidth="1"/>
    <col min="8711" max="8711" width="13.140625" style="66" customWidth="1"/>
    <col min="8712" max="8712" width="9.140625" style="66"/>
    <col min="8713" max="8713" width="12" style="66" bestFit="1" customWidth="1"/>
    <col min="8714" max="8961" width="9.140625" style="66"/>
    <col min="8962" max="8962" width="34.28515625" style="66" customWidth="1"/>
    <col min="8963" max="8963" width="11.5703125" style="66" customWidth="1"/>
    <col min="8964" max="8965" width="12.85546875" style="66" bestFit="1" customWidth="1"/>
    <col min="8966" max="8966" width="7.7109375" style="66" customWidth="1"/>
    <col min="8967" max="8967" width="13.140625" style="66" customWidth="1"/>
    <col min="8968" max="8968" width="9.140625" style="66"/>
    <col min="8969" max="8969" width="12" style="66" bestFit="1" customWidth="1"/>
    <col min="8970" max="9217" width="9.140625" style="66"/>
    <col min="9218" max="9218" width="34.28515625" style="66" customWidth="1"/>
    <col min="9219" max="9219" width="11.5703125" style="66" customWidth="1"/>
    <col min="9220" max="9221" width="12.85546875" style="66" bestFit="1" customWidth="1"/>
    <col min="9222" max="9222" width="7.7109375" style="66" customWidth="1"/>
    <col min="9223" max="9223" width="13.140625" style="66" customWidth="1"/>
    <col min="9224" max="9224" width="9.140625" style="66"/>
    <col min="9225" max="9225" width="12" style="66" bestFit="1" customWidth="1"/>
    <col min="9226" max="9473" width="9.140625" style="66"/>
    <col min="9474" max="9474" width="34.28515625" style="66" customWidth="1"/>
    <col min="9475" max="9475" width="11.5703125" style="66" customWidth="1"/>
    <col min="9476" max="9477" width="12.85546875" style="66" bestFit="1" customWidth="1"/>
    <col min="9478" max="9478" width="7.7109375" style="66" customWidth="1"/>
    <col min="9479" max="9479" width="13.140625" style="66" customWidth="1"/>
    <col min="9480" max="9480" width="9.140625" style="66"/>
    <col min="9481" max="9481" width="12" style="66" bestFit="1" customWidth="1"/>
    <col min="9482" max="9729" width="9.140625" style="66"/>
    <col min="9730" max="9730" width="34.28515625" style="66" customWidth="1"/>
    <col min="9731" max="9731" width="11.5703125" style="66" customWidth="1"/>
    <col min="9732" max="9733" width="12.85546875" style="66" bestFit="1" customWidth="1"/>
    <col min="9734" max="9734" width="7.7109375" style="66" customWidth="1"/>
    <col min="9735" max="9735" width="13.140625" style="66" customWidth="1"/>
    <col min="9736" max="9736" width="9.140625" style="66"/>
    <col min="9737" max="9737" width="12" style="66" bestFit="1" customWidth="1"/>
    <col min="9738" max="9985" width="9.140625" style="66"/>
    <col min="9986" max="9986" width="34.28515625" style="66" customWidth="1"/>
    <col min="9987" max="9987" width="11.5703125" style="66" customWidth="1"/>
    <col min="9988" max="9989" width="12.85546875" style="66" bestFit="1" customWidth="1"/>
    <col min="9990" max="9990" width="7.7109375" style="66" customWidth="1"/>
    <col min="9991" max="9991" width="13.140625" style="66" customWidth="1"/>
    <col min="9992" max="9992" width="9.140625" style="66"/>
    <col min="9993" max="9993" width="12" style="66" bestFit="1" customWidth="1"/>
    <col min="9994" max="10241" width="9.140625" style="66"/>
    <col min="10242" max="10242" width="34.28515625" style="66" customWidth="1"/>
    <col min="10243" max="10243" width="11.5703125" style="66" customWidth="1"/>
    <col min="10244" max="10245" width="12.85546875" style="66" bestFit="1" customWidth="1"/>
    <col min="10246" max="10246" width="7.7109375" style="66" customWidth="1"/>
    <col min="10247" max="10247" width="13.140625" style="66" customWidth="1"/>
    <col min="10248" max="10248" width="9.140625" style="66"/>
    <col min="10249" max="10249" width="12" style="66" bestFit="1" customWidth="1"/>
    <col min="10250" max="10497" width="9.140625" style="66"/>
    <col min="10498" max="10498" width="34.28515625" style="66" customWidth="1"/>
    <col min="10499" max="10499" width="11.5703125" style="66" customWidth="1"/>
    <col min="10500" max="10501" width="12.85546875" style="66" bestFit="1" customWidth="1"/>
    <col min="10502" max="10502" width="7.7109375" style="66" customWidth="1"/>
    <col min="10503" max="10503" width="13.140625" style="66" customWidth="1"/>
    <col min="10504" max="10504" width="9.140625" style="66"/>
    <col min="10505" max="10505" width="12" style="66" bestFit="1" customWidth="1"/>
    <col min="10506" max="10753" width="9.140625" style="66"/>
    <col min="10754" max="10754" width="34.28515625" style="66" customWidth="1"/>
    <col min="10755" max="10755" width="11.5703125" style="66" customWidth="1"/>
    <col min="10756" max="10757" width="12.85546875" style="66" bestFit="1" customWidth="1"/>
    <col min="10758" max="10758" width="7.7109375" style="66" customWidth="1"/>
    <col min="10759" max="10759" width="13.140625" style="66" customWidth="1"/>
    <col min="10760" max="10760" width="9.140625" style="66"/>
    <col min="10761" max="10761" width="12" style="66" bestFit="1" customWidth="1"/>
    <col min="10762" max="11009" width="9.140625" style="66"/>
    <col min="11010" max="11010" width="34.28515625" style="66" customWidth="1"/>
    <col min="11011" max="11011" width="11.5703125" style="66" customWidth="1"/>
    <col min="11012" max="11013" width="12.85546875" style="66" bestFit="1" customWidth="1"/>
    <col min="11014" max="11014" width="7.7109375" style="66" customWidth="1"/>
    <col min="11015" max="11015" width="13.140625" style="66" customWidth="1"/>
    <col min="11016" max="11016" width="9.140625" style="66"/>
    <col min="11017" max="11017" width="12" style="66" bestFit="1" customWidth="1"/>
    <col min="11018" max="11265" width="9.140625" style="66"/>
    <col min="11266" max="11266" width="34.28515625" style="66" customWidth="1"/>
    <col min="11267" max="11267" width="11.5703125" style="66" customWidth="1"/>
    <col min="11268" max="11269" width="12.85546875" style="66" bestFit="1" customWidth="1"/>
    <col min="11270" max="11270" width="7.7109375" style="66" customWidth="1"/>
    <col min="11271" max="11271" width="13.140625" style="66" customWidth="1"/>
    <col min="11272" max="11272" width="9.140625" style="66"/>
    <col min="11273" max="11273" width="12" style="66" bestFit="1" customWidth="1"/>
    <col min="11274" max="11521" width="9.140625" style="66"/>
    <col min="11522" max="11522" width="34.28515625" style="66" customWidth="1"/>
    <col min="11523" max="11523" width="11.5703125" style="66" customWidth="1"/>
    <col min="11524" max="11525" width="12.85546875" style="66" bestFit="1" customWidth="1"/>
    <col min="11526" max="11526" width="7.7109375" style="66" customWidth="1"/>
    <col min="11527" max="11527" width="13.140625" style="66" customWidth="1"/>
    <col min="11528" max="11528" width="9.140625" style="66"/>
    <col min="11529" max="11529" width="12" style="66" bestFit="1" customWidth="1"/>
    <col min="11530" max="11777" width="9.140625" style="66"/>
    <col min="11778" max="11778" width="34.28515625" style="66" customWidth="1"/>
    <col min="11779" max="11779" width="11.5703125" style="66" customWidth="1"/>
    <col min="11780" max="11781" width="12.85546875" style="66" bestFit="1" customWidth="1"/>
    <col min="11782" max="11782" width="7.7109375" style="66" customWidth="1"/>
    <col min="11783" max="11783" width="13.140625" style="66" customWidth="1"/>
    <col min="11784" max="11784" width="9.140625" style="66"/>
    <col min="11785" max="11785" width="12" style="66" bestFit="1" customWidth="1"/>
    <col min="11786" max="12033" width="9.140625" style="66"/>
    <col min="12034" max="12034" width="34.28515625" style="66" customWidth="1"/>
    <col min="12035" max="12035" width="11.5703125" style="66" customWidth="1"/>
    <col min="12036" max="12037" width="12.85546875" style="66" bestFit="1" customWidth="1"/>
    <col min="12038" max="12038" width="7.7109375" style="66" customWidth="1"/>
    <col min="12039" max="12039" width="13.140625" style="66" customWidth="1"/>
    <col min="12040" max="12040" width="9.140625" style="66"/>
    <col min="12041" max="12041" width="12" style="66" bestFit="1" customWidth="1"/>
    <col min="12042" max="12289" width="9.140625" style="66"/>
    <col min="12290" max="12290" width="34.28515625" style="66" customWidth="1"/>
    <col min="12291" max="12291" width="11.5703125" style="66" customWidth="1"/>
    <col min="12292" max="12293" width="12.85546875" style="66" bestFit="1" customWidth="1"/>
    <col min="12294" max="12294" width="7.7109375" style="66" customWidth="1"/>
    <col min="12295" max="12295" width="13.140625" style="66" customWidth="1"/>
    <col min="12296" max="12296" width="9.140625" style="66"/>
    <col min="12297" max="12297" width="12" style="66" bestFit="1" customWidth="1"/>
    <col min="12298" max="12545" width="9.140625" style="66"/>
    <col min="12546" max="12546" width="34.28515625" style="66" customWidth="1"/>
    <col min="12547" max="12547" width="11.5703125" style="66" customWidth="1"/>
    <col min="12548" max="12549" width="12.85546875" style="66" bestFit="1" customWidth="1"/>
    <col min="12550" max="12550" width="7.7109375" style="66" customWidth="1"/>
    <col min="12551" max="12551" width="13.140625" style="66" customWidth="1"/>
    <col min="12552" max="12552" width="9.140625" style="66"/>
    <col min="12553" max="12553" width="12" style="66" bestFit="1" customWidth="1"/>
    <col min="12554" max="12801" width="9.140625" style="66"/>
    <col min="12802" max="12802" width="34.28515625" style="66" customWidth="1"/>
    <col min="12803" max="12803" width="11.5703125" style="66" customWidth="1"/>
    <col min="12804" max="12805" width="12.85546875" style="66" bestFit="1" customWidth="1"/>
    <col min="12806" max="12806" width="7.7109375" style="66" customWidth="1"/>
    <col min="12807" max="12807" width="13.140625" style="66" customWidth="1"/>
    <col min="12808" max="12808" width="9.140625" style="66"/>
    <col min="12809" max="12809" width="12" style="66" bestFit="1" customWidth="1"/>
    <col min="12810" max="13057" width="9.140625" style="66"/>
    <col min="13058" max="13058" width="34.28515625" style="66" customWidth="1"/>
    <col min="13059" max="13059" width="11.5703125" style="66" customWidth="1"/>
    <col min="13060" max="13061" width="12.85546875" style="66" bestFit="1" customWidth="1"/>
    <col min="13062" max="13062" width="7.7109375" style="66" customWidth="1"/>
    <col min="13063" max="13063" width="13.140625" style="66" customWidth="1"/>
    <col min="13064" max="13064" width="9.140625" style="66"/>
    <col min="13065" max="13065" width="12" style="66" bestFit="1" customWidth="1"/>
    <col min="13066" max="13313" width="9.140625" style="66"/>
    <col min="13314" max="13314" width="34.28515625" style="66" customWidth="1"/>
    <col min="13315" max="13315" width="11.5703125" style="66" customWidth="1"/>
    <col min="13316" max="13317" width="12.85546875" style="66" bestFit="1" customWidth="1"/>
    <col min="13318" max="13318" width="7.7109375" style="66" customWidth="1"/>
    <col min="13319" max="13319" width="13.140625" style="66" customWidth="1"/>
    <col min="13320" max="13320" width="9.140625" style="66"/>
    <col min="13321" max="13321" width="12" style="66" bestFit="1" customWidth="1"/>
    <col min="13322" max="13569" width="9.140625" style="66"/>
    <col min="13570" max="13570" width="34.28515625" style="66" customWidth="1"/>
    <col min="13571" max="13571" width="11.5703125" style="66" customWidth="1"/>
    <col min="13572" max="13573" width="12.85546875" style="66" bestFit="1" customWidth="1"/>
    <col min="13574" max="13574" width="7.7109375" style="66" customWidth="1"/>
    <col min="13575" max="13575" width="13.140625" style="66" customWidth="1"/>
    <col min="13576" max="13576" width="9.140625" style="66"/>
    <col min="13577" max="13577" width="12" style="66" bestFit="1" customWidth="1"/>
    <col min="13578" max="13825" width="9.140625" style="66"/>
    <col min="13826" max="13826" width="34.28515625" style="66" customWidth="1"/>
    <col min="13827" max="13827" width="11.5703125" style="66" customWidth="1"/>
    <col min="13828" max="13829" width="12.85546875" style="66" bestFit="1" customWidth="1"/>
    <col min="13830" max="13830" width="7.7109375" style="66" customWidth="1"/>
    <col min="13831" max="13831" width="13.140625" style="66" customWidth="1"/>
    <col min="13832" max="13832" width="9.140625" style="66"/>
    <col min="13833" max="13833" width="12" style="66" bestFit="1" customWidth="1"/>
    <col min="13834" max="14081" width="9.140625" style="66"/>
    <col min="14082" max="14082" width="34.28515625" style="66" customWidth="1"/>
    <col min="14083" max="14083" width="11.5703125" style="66" customWidth="1"/>
    <col min="14084" max="14085" width="12.85546875" style="66" bestFit="1" customWidth="1"/>
    <col min="14086" max="14086" width="7.7109375" style="66" customWidth="1"/>
    <col min="14087" max="14087" width="13.140625" style="66" customWidth="1"/>
    <col min="14088" max="14088" width="9.140625" style="66"/>
    <col min="14089" max="14089" width="12" style="66" bestFit="1" customWidth="1"/>
    <col min="14090" max="14337" width="9.140625" style="66"/>
    <col min="14338" max="14338" width="34.28515625" style="66" customWidth="1"/>
    <col min="14339" max="14339" width="11.5703125" style="66" customWidth="1"/>
    <col min="14340" max="14341" width="12.85546875" style="66" bestFit="1" customWidth="1"/>
    <col min="14342" max="14342" width="7.7109375" style="66" customWidth="1"/>
    <col min="14343" max="14343" width="13.140625" style="66" customWidth="1"/>
    <col min="14344" max="14344" width="9.140625" style="66"/>
    <col min="14345" max="14345" width="12" style="66" bestFit="1" customWidth="1"/>
    <col min="14346" max="14593" width="9.140625" style="66"/>
    <col min="14594" max="14594" width="34.28515625" style="66" customWidth="1"/>
    <col min="14595" max="14595" width="11.5703125" style="66" customWidth="1"/>
    <col min="14596" max="14597" width="12.85546875" style="66" bestFit="1" customWidth="1"/>
    <col min="14598" max="14598" width="7.7109375" style="66" customWidth="1"/>
    <col min="14599" max="14599" width="13.140625" style="66" customWidth="1"/>
    <col min="14600" max="14600" width="9.140625" style="66"/>
    <col min="14601" max="14601" width="12" style="66" bestFit="1" customWidth="1"/>
    <col min="14602" max="14849" width="9.140625" style="66"/>
    <col min="14850" max="14850" width="34.28515625" style="66" customWidth="1"/>
    <col min="14851" max="14851" width="11.5703125" style="66" customWidth="1"/>
    <col min="14852" max="14853" width="12.85546875" style="66" bestFit="1" customWidth="1"/>
    <col min="14854" max="14854" width="7.7109375" style="66" customWidth="1"/>
    <col min="14855" max="14855" width="13.140625" style="66" customWidth="1"/>
    <col min="14856" max="14856" width="9.140625" style="66"/>
    <col min="14857" max="14857" width="12" style="66" bestFit="1" customWidth="1"/>
    <col min="14858" max="15105" width="9.140625" style="66"/>
    <col min="15106" max="15106" width="34.28515625" style="66" customWidth="1"/>
    <col min="15107" max="15107" width="11.5703125" style="66" customWidth="1"/>
    <col min="15108" max="15109" width="12.85546875" style="66" bestFit="1" customWidth="1"/>
    <col min="15110" max="15110" width="7.7109375" style="66" customWidth="1"/>
    <col min="15111" max="15111" width="13.140625" style="66" customWidth="1"/>
    <col min="15112" max="15112" width="9.140625" style="66"/>
    <col min="15113" max="15113" width="12" style="66" bestFit="1" customWidth="1"/>
    <col min="15114" max="15361" width="9.140625" style="66"/>
    <col min="15362" max="15362" width="34.28515625" style="66" customWidth="1"/>
    <col min="15363" max="15363" width="11.5703125" style="66" customWidth="1"/>
    <col min="15364" max="15365" width="12.85546875" style="66" bestFit="1" customWidth="1"/>
    <col min="15366" max="15366" width="7.7109375" style="66" customWidth="1"/>
    <col min="15367" max="15367" width="13.140625" style="66" customWidth="1"/>
    <col min="15368" max="15368" width="9.140625" style="66"/>
    <col min="15369" max="15369" width="12" style="66" bestFit="1" customWidth="1"/>
    <col min="15370" max="15617" width="9.140625" style="66"/>
    <col min="15618" max="15618" width="34.28515625" style="66" customWidth="1"/>
    <col min="15619" max="15619" width="11.5703125" style="66" customWidth="1"/>
    <col min="15620" max="15621" width="12.85546875" style="66" bestFit="1" customWidth="1"/>
    <col min="15622" max="15622" width="7.7109375" style="66" customWidth="1"/>
    <col min="15623" max="15623" width="13.140625" style="66" customWidth="1"/>
    <col min="15624" max="15624" width="9.140625" style="66"/>
    <col min="15625" max="15625" width="12" style="66" bestFit="1" customWidth="1"/>
    <col min="15626" max="15873" width="9.140625" style="66"/>
    <col min="15874" max="15874" width="34.28515625" style="66" customWidth="1"/>
    <col min="15875" max="15875" width="11.5703125" style="66" customWidth="1"/>
    <col min="15876" max="15877" width="12.85546875" style="66" bestFit="1" customWidth="1"/>
    <col min="15878" max="15878" width="7.7109375" style="66" customWidth="1"/>
    <col min="15879" max="15879" width="13.140625" style="66" customWidth="1"/>
    <col min="15880" max="15880" width="9.140625" style="66"/>
    <col min="15881" max="15881" width="12" style="66" bestFit="1" customWidth="1"/>
    <col min="15882" max="16129" width="9.140625" style="66"/>
    <col min="16130" max="16130" width="34.28515625" style="66" customWidth="1"/>
    <col min="16131" max="16131" width="11.5703125" style="66" customWidth="1"/>
    <col min="16132" max="16133" width="12.85546875" style="66" bestFit="1" customWidth="1"/>
    <col min="16134" max="16134" width="7.7109375" style="66" customWidth="1"/>
    <col min="16135" max="16135" width="13.140625" style="66" customWidth="1"/>
    <col min="16136" max="16136" width="9.140625" style="66"/>
    <col min="16137" max="16137" width="12" style="66" bestFit="1" customWidth="1"/>
    <col min="16138" max="16384" width="9.140625" style="66"/>
  </cols>
  <sheetData>
    <row r="1" spans="1:9" x14ac:dyDescent="0.55000000000000004">
      <c r="A1" s="339" t="s">
        <v>88</v>
      </c>
      <c r="B1" s="339"/>
      <c r="C1" s="339"/>
      <c r="D1" s="339"/>
      <c r="E1" s="339"/>
      <c r="F1" s="339"/>
      <c r="G1" s="339"/>
    </row>
    <row r="2" spans="1:9" x14ac:dyDescent="0.55000000000000004">
      <c r="A2" s="339" t="s">
        <v>56</v>
      </c>
      <c r="B2" s="339"/>
      <c r="C2" s="339"/>
      <c r="D2" s="339"/>
      <c r="E2" s="339"/>
      <c r="F2" s="339"/>
      <c r="G2" s="339"/>
    </row>
    <row r="3" spans="1:9" x14ac:dyDescent="0.55000000000000004">
      <c r="A3" s="339" t="s">
        <v>720</v>
      </c>
      <c r="B3" s="339"/>
      <c r="C3" s="339"/>
      <c r="D3" s="339"/>
      <c r="E3" s="339"/>
      <c r="F3" s="339"/>
      <c r="G3" s="339"/>
    </row>
    <row r="4" spans="1:9" x14ac:dyDescent="0.55000000000000004">
      <c r="A4" s="67" t="s">
        <v>57</v>
      </c>
      <c r="B4" s="67"/>
      <c r="C4" s="68"/>
      <c r="D4" s="65"/>
      <c r="E4" s="65"/>
      <c r="F4" s="65"/>
      <c r="G4" s="69"/>
    </row>
    <row r="5" spans="1:9" x14ac:dyDescent="0.55000000000000004">
      <c r="A5" s="333" t="s">
        <v>37</v>
      </c>
      <c r="B5" s="334"/>
      <c r="C5" s="337" t="s">
        <v>0</v>
      </c>
      <c r="D5" s="337" t="s">
        <v>36</v>
      </c>
      <c r="E5" s="337" t="s">
        <v>58</v>
      </c>
      <c r="F5" s="70" t="s">
        <v>59</v>
      </c>
      <c r="G5" s="70" t="s">
        <v>60</v>
      </c>
    </row>
    <row r="6" spans="1:9" x14ac:dyDescent="0.55000000000000004">
      <c r="A6" s="335"/>
      <c r="B6" s="336"/>
      <c r="C6" s="338"/>
      <c r="D6" s="338"/>
      <c r="E6" s="338"/>
      <c r="F6" s="71" t="s">
        <v>61</v>
      </c>
      <c r="G6" s="71" t="s">
        <v>62</v>
      </c>
    </row>
    <row r="7" spans="1:9" s="77" customFormat="1" x14ac:dyDescent="0.55000000000000004">
      <c r="A7" s="72" t="s">
        <v>63</v>
      </c>
      <c r="B7" s="73"/>
      <c r="C7" s="74">
        <v>41000000</v>
      </c>
      <c r="D7" s="75">
        <f>D8+D12+D20+D23+D25</f>
        <v>1419640</v>
      </c>
      <c r="E7" s="75">
        <f>E8+E12+E20+E23+E25</f>
        <v>1049279.68</v>
      </c>
      <c r="F7" s="76" t="s">
        <v>1</v>
      </c>
      <c r="G7" s="75">
        <f>D7-E7</f>
        <v>370360.32000000007</v>
      </c>
    </row>
    <row r="8" spans="1:9" x14ac:dyDescent="0.55000000000000004">
      <c r="A8" s="78" t="s">
        <v>47</v>
      </c>
      <c r="B8" s="79"/>
      <c r="C8" s="80">
        <v>41100000</v>
      </c>
      <c r="D8" s="81">
        <f>SUM(D9:D11)</f>
        <v>231740</v>
      </c>
      <c r="E8" s="81">
        <f>E9+E10+E11</f>
        <v>158152.66999999998</v>
      </c>
      <c r="F8" s="82" t="s">
        <v>1</v>
      </c>
      <c r="G8" s="83">
        <f>D8-E8</f>
        <v>73587.330000000016</v>
      </c>
      <c r="I8" s="84"/>
    </row>
    <row r="9" spans="1:9" x14ac:dyDescent="0.55000000000000004">
      <c r="A9" s="85"/>
      <c r="B9" s="59" t="s">
        <v>64</v>
      </c>
      <c r="C9" s="80">
        <v>41100001</v>
      </c>
      <c r="D9" s="86">
        <v>45000</v>
      </c>
      <c r="E9" s="86">
        <f>6013+21464+16758.05</f>
        <v>44235.05</v>
      </c>
      <c r="F9" s="87" t="s">
        <v>1</v>
      </c>
      <c r="G9" s="88">
        <f t="shared" ref="G9:G22" si="0">E9-D9</f>
        <v>-764.94999999999709</v>
      </c>
    </row>
    <row r="10" spans="1:9" x14ac:dyDescent="0.55000000000000004">
      <c r="A10" s="85"/>
      <c r="B10" s="59" t="s">
        <v>65</v>
      </c>
      <c r="C10" s="80">
        <v>41100002</v>
      </c>
      <c r="D10" s="86">
        <v>180000</v>
      </c>
      <c r="E10" s="86">
        <f>108.06+2195.74+21+19945.06+21474.76+38680.75+21883+3966.25+3643</f>
        <v>111917.62</v>
      </c>
      <c r="F10" s="87" t="s">
        <v>1</v>
      </c>
      <c r="G10" s="88">
        <f t="shared" si="0"/>
        <v>-68082.38</v>
      </c>
    </row>
    <row r="11" spans="1:9" x14ac:dyDescent="0.55000000000000004">
      <c r="A11" s="85"/>
      <c r="B11" s="59" t="s">
        <v>66</v>
      </c>
      <c r="C11" s="80">
        <v>41100003</v>
      </c>
      <c r="D11" s="86">
        <v>6740</v>
      </c>
      <c r="E11" s="86">
        <f>400+1600</f>
        <v>2000</v>
      </c>
      <c r="F11" s="89" t="s">
        <v>1</v>
      </c>
      <c r="G11" s="88">
        <f t="shared" si="0"/>
        <v>-4740</v>
      </c>
    </row>
    <row r="12" spans="1:9" x14ac:dyDescent="0.55000000000000004">
      <c r="A12" s="78" t="s">
        <v>46</v>
      </c>
      <c r="B12" s="59"/>
      <c r="C12" s="80">
        <v>41200000</v>
      </c>
      <c r="D12" s="81">
        <f>SUM(D13:D17)</f>
        <v>47900</v>
      </c>
      <c r="E12" s="81">
        <f>SUM(E13:E19)</f>
        <v>7612</v>
      </c>
      <c r="F12" s="82" t="s">
        <v>1</v>
      </c>
      <c r="G12" s="83">
        <f>E12-D12</f>
        <v>-40288</v>
      </c>
    </row>
    <row r="13" spans="1:9" x14ac:dyDescent="0.55000000000000004">
      <c r="A13" s="85"/>
      <c r="B13" s="59" t="s">
        <v>499</v>
      </c>
      <c r="C13" s="80">
        <v>41210007</v>
      </c>
      <c r="D13" s="86">
        <v>1000</v>
      </c>
      <c r="E13" s="90">
        <f>77+78</f>
        <v>155</v>
      </c>
      <c r="F13" s="87" t="s">
        <v>1</v>
      </c>
      <c r="G13" s="88">
        <f t="shared" si="0"/>
        <v>-845</v>
      </c>
    </row>
    <row r="14" spans="1:9" x14ac:dyDescent="0.55000000000000004">
      <c r="A14" s="85"/>
      <c r="B14" s="59" t="s">
        <v>67</v>
      </c>
      <c r="C14" s="80">
        <v>41210029</v>
      </c>
      <c r="D14" s="86">
        <v>900</v>
      </c>
      <c r="E14" s="90">
        <f>280+100+100+50+100+220+220+50+130</f>
        <v>1250</v>
      </c>
      <c r="F14" s="87" t="s">
        <v>1</v>
      </c>
      <c r="G14" s="88">
        <f t="shared" si="0"/>
        <v>350</v>
      </c>
    </row>
    <row r="15" spans="1:9" x14ac:dyDescent="0.55000000000000004">
      <c r="A15" s="85"/>
      <c r="B15" s="59" t="s">
        <v>68</v>
      </c>
      <c r="C15" s="80">
        <v>41220002</v>
      </c>
      <c r="D15" s="86">
        <v>5500</v>
      </c>
      <c r="E15" s="90">
        <f>800+400+1200</f>
        <v>2400</v>
      </c>
      <c r="F15" s="87" t="s">
        <v>1</v>
      </c>
      <c r="G15" s="88">
        <f t="shared" si="0"/>
        <v>-3100</v>
      </c>
    </row>
    <row r="16" spans="1:9" x14ac:dyDescent="0.55000000000000004">
      <c r="A16" s="85"/>
      <c r="B16" s="59" t="s">
        <v>69</v>
      </c>
      <c r="C16" s="80">
        <v>41220010</v>
      </c>
      <c r="D16" s="86">
        <v>40000</v>
      </c>
      <c r="E16" s="90">
        <f>1794+1503</f>
        <v>3297</v>
      </c>
      <c r="F16" s="87" t="s">
        <v>1</v>
      </c>
      <c r="G16" s="88">
        <f t="shared" si="0"/>
        <v>-36703</v>
      </c>
    </row>
    <row r="17" spans="1:7" x14ac:dyDescent="0.55000000000000004">
      <c r="A17" s="85"/>
      <c r="B17" s="59" t="s">
        <v>176</v>
      </c>
      <c r="C17" s="80">
        <v>41230007</v>
      </c>
      <c r="D17" s="86">
        <v>500</v>
      </c>
      <c r="E17" s="90">
        <v>140</v>
      </c>
      <c r="F17" s="87" t="s">
        <v>1</v>
      </c>
      <c r="G17" s="88">
        <f t="shared" si="0"/>
        <v>-360</v>
      </c>
    </row>
    <row r="18" spans="1:7" x14ac:dyDescent="0.55000000000000004">
      <c r="A18" s="85"/>
      <c r="B18" s="91" t="s">
        <v>620</v>
      </c>
      <c r="C18" s="80">
        <v>41230003</v>
      </c>
      <c r="D18" s="86">
        <v>0</v>
      </c>
      <c r="E18" s="90">
        <v>300</v>
      </c>
      <c r="F18" s="87" t="s">
        <v>566</v>
      </c>
      <c r="G18" s="88">
        <f t="shared" si="0"/>
        <v>300</v>
      </c>
    </row>
    <row r="19" spans="1:7" x14ac:dyDescent="0.55000000000000004">
      <c r="A19" s="85"/>
      <c r="B19" s="91" t="s">
        <v>509</v>
      </c>
      <c r="C19" s="80">
        <v>41210012</v>
      </c>
      <c r="D19" s="86">
        <v>0</v>
      </c>
      <c r="E19" s="90">
        <v>70</v>
      </c>
      <c r="F19" s="87" t="s">
        <v>566</v>
      </c>
      <c r="G19" s="88">
        <f t="shared" si="0"/>
        <v>70</v>
      </c>
    </row>
    <row r="20" spans="1:7" x14ac:dyDescent="0.55000000000000004">
      <c r="A20" s="92" t="s">
        <v>45</v>
      </c>
      <c r="B20" s="79"/>
      <c r="C20" s="93">
        <v>41300000</v>
      </c>
      <c r="D20" s="81">
        <f>SUM(D21:D21)</f>
        <v>300000</v>
      </c>
      <c r="E20" s="81">
        <f>SUM(E21:E22)</f>
        <v>142801.00999999998</v>
      </c>
      <c r="F20" s="82" t="s">
        <v>1</v>
      </c>
      <c r="G20" s="83">
        <f t="shared" si="0"/>
        <v>-157198.99000000002</v>
      </c>
    </row>
    <row r="21" spans="1:7" x14ac:dyDescent="0.55000000000000004">
      <c r="A21" s="85"/>
      <c r="B21" s="59" t="s">
        <v>70</v>
      </c>
      <c r="C21" s="80">
        <v>41300003</v>
      </c>
      <c r="D21" s="86">
        <v>300000</v>
      </c>
      <c r="E21" s="90">
        <f>6470.41+23295.8+6090.27+63931.21+24486.91+18406.55</f>
        <v>142681.15</v>
      </c>
      <c r="F21" s="87" t="s">
        <v>1</v>
      </c>
      <c r="G21" s="88">
        <f t="shared" si="0"/>
        <v>-157318.85</v>
      </c>
    </row>
    <row r="22" spans="1:7" x14ac:dyDescent="0.55000000000000004">
      <c r="A22" s="85"/>
      <c r="B22" s="59" t="s">
        <v>558</v>
      </c>
      <c r="C22" s="80">
        <v>41399999</v>
      </c>
      <c r="D22" s="86">
        <v>0</v>
      </c>
      <c r="E22" s="90">
        <v>119.86</v>
      </c>
      <c r="F22" s="94" t="s">
        <v>566</v>
      </c>
      <c r="G22" s="88">
        <f t="shared" si="0"/>
        <v>119.86</v>
      </c>
    </row>
    <row r="23" spans="1:7" x14ac:dyDescent="0.55000000000000004">
      <c r="A23" s="78" t="s">
        <v>44</v>
      </c>
      <c r="B23" s="79"/>
      <c r="C23" s="80">
        <v>41400000</v>
      </c>
      <c r="D23" s="81">
        <f>SUM(D24)</f>
        <v>710000</v>
      </c>
      <c r="E23" s="95">
        <f>E24</f>
        <v>666175</v>
      </c>
      <c r="F23" s="94" t="s">
        <v>1</v>
      </c>
      <c r="G23" s="83">
        <f>E23-D23</f>
        <v>-43825</v>
      </c>
    </row>
    <row r="24" spans="1:7" x14ac:dyDescent="0.55000000000000004">
      <c r="A24" s="85"/>
      <c r="B24" s="59" t="s">
        <v>71</v>
      </c>
      <c r="C24" s="80">
        <v>41400006</v>
      </c>
      <c r="D24" s="86">
        <v>710000</v>
      </c>
      <c r="E24" s="90">
        <f>53375+71670+66385+66735+72375+57040+81650+106305+90640</f>
        <v>666175</v>
      </c>
      <c r="F24" s="87" t="s">
        <v>1</v>
      </c>
      <c r="G24" s="96">
        <f>E24-D24</f>
        <v>-43825</v>
      </c>
    </row>
    <row r="25" spans="1:7" x14ac:dyDescent="0.55000000000000004">
      <c r="A25" s="78" t="s">
        <v>43</v>
      </c>
      <c r="B25" s="79"/>
      <c r="C25" s="80">
        <v>41500000</v>
      </c>
      <c r="D25" s="81">
        <f>SUM(D26:D27)</f>
        <v>130000</v>
      </c>
      <c r="E25" s="95">
        <f>E26+E27</f>
        <v>74539</v>
      </c>
      <c r="F25" s="82" t="s">
        <v>1</v>
      </c>
      <c r="G25" s="83">
        <f>D25-E25</f>
        <v>55461</v>
      </c>
    </row>
    <row r="26" spans="1:7" x14ac:dyDescent="0.55000000000000004">
      <c r="A26" s="85"/>
      <c r="B26" s="59" t="s">
        <v>72</v>
      </c>
      <c r="C26" s="80">
        <v>41500004</v>
      </c>
      <c r="D26" s="86">
        <v>80000</v>
      </c>
      <c r="E26" s="90">
        <v>27000</v>
      </c>
      <c r="F26" s="87" t="s">
        <v>1</v>
      </c>
      <c r="G26" s="88">
        <f>E26-D26</f>
        <v>-53000</v>
      </c>
    </row>
    <row r="27" spans="1:7" x14ac:dyDescent="0.55000000000000004">
      <c r="A27" s="85"/>
      <c r="B27" s="59" t="s">
        <v>73</v>
      </c>
      <c r="C27" s="80">
        <v>41599999</v>
      </c>
      <c r="D27" s="86">
        <v>50000</v>
      </c>
      <c r="E27" s="90">
        <f>1500+6800+500+2900+3389+7000+15000+10450</f>
        <v>47539</v>
      </c>
      <c r="F27" s="87" t="s">
        <v>1</v>
      </c>
      <c r="G27" s="88">
        <f>E27-D27</f>
        <v>-2461</v>
      </c>
    </row>
    <row r="28" spans="1:7" s="77" customFormat="1" x14ac:dyDescent="0.55000000000000004">
      <c r="A28" s="72" t="s">
        <v>74</v>
      </c>
      <c r="B28" s="73"/>
      <c r="C28" s="97">
        <v>42000000</v>
      </c>
      <c r="D28" s="98"/>
      <c r="E28" s="98"/>
      <c r="F28" s="99"/>
      <c r="G28" s="75"/>
    </row>
    <row r="29" spans="1:7" s="77" customFormat="1" x14ac:dyDescent="0.55000000000000004">
      <c r="A29" s="100" t="s">
        <v>42</v>
      </c>
      <c r="B29" s="101"/>
      <c r="C29" s="102">
        <v>42100000</v>
      </c>
      <c r="D29" s="98">
        <f>SUM(D30:D41)</f>
        <v>17183150</v>
      </c>
      <c r="E29" s="98">
        <f>SUM(E30:E41)</f>
        <v>14322102.769999998</v>
      </c>
      <c r="F29" s="103" t="s">
        <v>1</v>
      </c>
      <c r="G29" s="83">
        <f t="shared" ref="G29:G37" si="1">E29-D29</f>
        <v>-2861047.2300000023</v>
      </c>
    </row>
    <row r="30" spans="1:7" x14ac:dyDescent="0.55000000000000004">
      <c r="A30" s="85"/>
      <c r="B30" s="59" t="s">
        <v>173</v>
      </c>
      <c r="C30" s="80">
        <v>42100001</v>
      </c>
      <c r="D30" s="86">
        <v>380000</v>
      </c>
      <c r="E30" s="86">
        <f>96535.29+72505.94+48053.58+7722+32144.85+43865.57+50563.61</f>
        <v>351390.83999999997</v>
      </c>
      <c r="F30" s="87" t="s">
        <v>1</v>
      </c>
      <c r="G30" s="88">
        <f t="shared" si="1"/>
        <v>-28609.160000000033</v>
      </c>
    </row>
    <row r="31" spans="1:7" x14ac:dyDescent="0.55000000000000004">
      <c r="A31" s="85"/>
      <c r="B31" s="59" t="s">
        <v>75</v>
      </c>
      <c r="C31" s="80">
        <v>42100002</v>
      </c>
      <c r="D31" s="86">
        <v>7750000</v>
      </c>
      <c r="E31" s="86">
        <f>1389394.63+1604134.36+731864.21+700036.79+1645304.73</f>
        <v>6070734.7200000007</v>
      </c>
      <c r="F31" s="87" t="s">
        <v>1</v>
      </c>
      <c r="G31" s="88">
        <f t="shared" si="1"/>
        <v>-1679265.2799999993</v>
      </c>
    </row>
    <row r="32" spans="1:7" x14ac:dyDescent="0.55000000000000004">
      <c r="A32" s="85"/>
      <c r="B32" s="59" t="s">
        <v>76</v>
      </c>
      <c r="C32" s="80">
        <v>42100004</v>
      </c>
      <c r="D32" s="86">
        <v>3300000</v>
      </c>
      <c r="E32" s="86">
        <f>453203.94+561348.05+332800.15+224864.1+328383.47+373725.62+265141.01</f>
        <v>2539466.34</v>
      </c>
      <c r="F32" s="87" t="s">
        <v>1</v>
      </c>
      <c r="G32" s="88">
        <f t="shared" si="1"/>
        <v>-760533.66000000015</v>
      </c>
    </row>
    <row r="33" spans="1:9" x14ac:dyDescent="0.55000000000000004">
      <c r="A33" s="85"/>
      <c r="B33" s="59" t="s">
        <v>77</v>
      </c>
      <c r="C33" s="80">
        <v>42100005</v>
      </c>
      <c r="D33" s="86">
        <v>130000</v>
      </c>
      <c r="E33" s="86">
        <f>28054.95+58559.13</f>
        <v>86614.080000000002</v>
      </c>
      <c r="F33" s="87" t="s">
        <v>1</v>
      </c>
      <c r="G33" s="88">
        <f t="shared" si="1"/>
        <v>-43385.919999999998</v>
      </c>
    </row>
    <row r="34" spans="1:9" x14ac:dyDescent="0.55000000000000004">
      <c r="A34" s="85"/>
      <c r="B34" s="59" t="s">
        <v>78</v>
      </c>
      <c r="C34" s="80">
        <v>42100006</v>
      </c>
      <c r="D34" s="86">
        <v>1650000</v>
      </c>
      <c r="E34" s="86">
        <v>0</v>
      </c>
      <c r="F34" s="87" t="s">
        <v>1</v>
      </c>
      <c r="G34" s="88">
        <f t="shared" si="1"/>
        <v>-1650000</v>
      </c>
    </row>
    <row r="35" spans="1:9" x14ac:dyDescent="0.55000000000000004">
      <c r="A35" s="85" t="s">
        <v>79</v>
      </c>
      <c r="B35" s="59" t="s">
        <v>80</v>
      </c>
      <c r="C35" s="80">
        <v>42100007</v>
      </c>
      <c r="D35" s="86">
        <v>3400000</v>
      </c>
      <c r="E35" s="86">
        <f>938751.53+973001.27+580248.55+585826.96+577034.62+604858.61+589776.18</f>
        <v>4849497.72</v>
      </c>
      <c r="F35" s="87" t="s">
        <v>1</v>
      </c>
      <c r="G35" s="88">
        <f t="shared" si="1"/>
        <v>1449497.7199999997</v>
      </c>
    </row>
    <row r="36" spans="1:9" x14ac:dyDescent="0.55000000000000004">
      <c r="A36" s="85"/>
      <c r="B36" s="59" t="s">
        <v>97</v>
      </c>
      <c r="C36" s="80">
        <v>42100009</v>
      </c>
      <c r="D36" s="86">
        <v>750</v>
      </c>
      <c r="E36" s="86">
        <f>58.2+87.3+261.9+291+58.2</f>
        <v>756.6</v>
      </c>
      <c r="F36" s="87" t="s">
        <v>1</v>
      </c>
      <c r="G36" s="88">
        <f t="shared" si="1"/>
        <v>6.6000000000000227</v>
      </c>
    </row>
    <row r="37" spans="1:9" x14ac:dyDescent="0.55000000000000004">
      <c r="A37" s="85"/>
      <c r="B37" s="59" t="s">
        <v>81</v>
      </c>
      <c r="C37" s="80">
        <v>42100012</v>
      </c>
      <c r="D37" s="86">
        <v>120000</v>
      </c>
      <c r="E37" s="86">
        <f>41400.98+39605.38</f>
        <v>81006.36</v>
      </c>
      <c r="F37" s="87" t="s">
        <v>1</v>
      </c>
      <c r="G37" s="88">
        <f t="shared" si="1"/>
        <v>-38993.64</v>
      </c>
      <c r="H37" s="84"/>
    </row>
    <row r="38" spans="1:9" x14ac:dyDescent="0.55000000000000004">
      <c r="A38" s="85"/>
      <c r="B38" s="59" t="s">
        <v>82</v>
      </c>
      <c r="C38" s="80">
        <v>42100013</v>
      </c>
      <c r="D38" s="86">
        <v>130000</v>
      </c>
      <c r="E38" s="86">
        <f>10952.54+11016.19+116110.59</f>
        <v>138079.32</v>
      </c>
      <c r="F38" s="87" t="s">
        <v>1</v>
      </c>
      <c r="G38" s="88">
        <f>D38-E38</f>
        <v>-8079.320000000007</v>
      </c>
      <c r="H38" s="84"/>
    </row>
    <row r="39" spans="1:9" x14ac:dyDescent="0.55000000000000004">
      <c r="A39" s="85"/>
      <c r="B39" s="91" t="s">
        <v>89</v>
      </c>
      <c r="C39" s="80">
        <v>42100014</v>
      </c>
      <c r="D39" s="86">
        <v>1400</v>
      </c>
      <c r="E39" s="86">
        <f>501.79</f>
        <v>501.79</v>
      </c>
      <c r="F39" s="87" t="s">
        <v>1</v>
      </c>
      <c r="G39" s="88">
        <f>D39-E39</f>
        <v>898.21</v>
      </c>
      <c r="H39" s="84"/>
    </row>
    <row r="40" spans="1:9" x14ac:dyDescent="0.55000000000000004">
      <c r="A40" s="85"/>
      <c r="B40" s="91" t="s">
        <v>204</v>
      </c>
      <c r="C40" s="80">
        <v>42100015</v>
      </c>
      <c r="D40" s="86">
        <v>320000</v>
      </c>
      <c r="E40" s="86">
        <f>39922+12198+21706+29186+36114+64929</f>
        <v>204055</v>
      </c>
      <c r="F40" s="87" t="s">
        <v>1</v>
      </c>
      <c r="G40" s="88">
        <f>E40-D40</f>
        <v>-115945</v>
      </c>
      <c r="H40" s="84"/>
    </row>
    <row r="41" spans="1:9" x14ac:dyDescent="0.55000000000000004">
      <c r="A41" s="104"/>
      <c r="B41" s="105" t="s">
        <v>102</v>
      </c>
      <c r="C41" s="71">
        <v>42100017</v>
      </c>
      <c r="D41" s="106">
        <v>1000</v>
      </c>
      <c r="E41" s="106">
        <v>0</v>
      </c>
      <c r="F41" s="107" t="s">
        <v>1</v>
      </c>
      <c r="G41" s="108">
        <f>D41-E41</f>
        <v>1000</v>
      </c>
      <c r="H41" s="84"/>
    </row>
    <row r="42" spans="1:9" s="77" customFormat="1" x14ac:dyDescent="0.55000000000000004">
      <c r="A42" s="109" t="s">
        <v>83</v>
      </c>
      <c r="B42" s="110"/>
      <c r="C42" s="102">
        <v>43000000</v>
      </c>
      <c r="D42" s="111">
        <f>SUM(D43:D46)</f>
        <v>26479010</v>
      </c>
      <c r="E42" s="111">
        <f>SUM(E43)</f>
        <v>18223574</v>
      </c>
      <c r="F42" s="112" t="s">
        <v>1</v>
      </c>
      <c r="G42" s="108">
        <f>D42-E42</f>
        <v>8255436</v>
      </c>
    </row>
    <row r="43" spans="1:9" ht="48" x14ac:dyDescent="0.55000000000000004">
      <c r="A43" s="85"/>
      <c r="B43" s="138" t="s">
        <v>519</v>
      </c>
      <c r="C43" s="80">
        <v>43100002</v>
      </c>
      <c r="D43" s="90">
        <v>26479010</v>
      </c>
      <c r="E43" s="113">
        <f>7146168+3261699+3449785+8118+3905854+451950</f>
        <v>18223574</v>
      </c>
      <c r="F43" s="89" t="s">
        <v>1</v>
      </c>
      <c r="G43" s="96">
        <f>D43-E43</f>
        <v>8255436</v>
      </c>
    </row>
    <row r="44" spans="1:9" x14ac:dyDescent="0.55000000000000004">
      <c r="A44" s="109" t="s">
        <v>84</v>
      </c>
      <c r="B44" s="110"/>
      <c r="C44" s="102"/>
      <c r="D44" s="114"/>
      <c r="E44" s="114">
        <f>E45+E46</f>
        <v>5819500</v>
      </c>
      <c r="F44" s="114"/>
      <c r="G44" s="114">
        <f>G45+G46</f>
        <v>5819500</v>
      </c>
    </row>
    <row r="45" spans="1:9" x14ac:dyDescent="0.55000000000000004">
      <c r="A45" s="109"/>
      <c r="B45" s="115" t="s">
        <v>567</v>
      </c>
      <c r="C45" s="116"/>
      <c r="D45" s="117">
        <v>0</v>
      </c>
      <c r="E45" s="118">
        <f>646500+710000+791000+2894900+777100</f>
        <v>5819500</v>
      </c>
      <c r="F45" s="119"/>
      <c r="G45" s="120">
        <f>E45</f>
        <v>5819500</v>
      </c>
      <c r="H45" s="77"/>
    </row>
    <row r="46" spans="1:9" x14ac:dyDescent="0.55000000000000004">
      <c r="A46" s="109"/>
      <c r="B46" s="121"/>
      <c r="C46" s="116"/>
      <c r="D46" s="114"/>
      <c r="E46" s="122">
        <f>SUM(E47:E47)</f>
        <v>0</v>
      </c>
      <c r="F46" s="103"/>
      <c r="G46" s="123">
        <f>SUM(G47:G47)</f>
        <v>0</v>
      </c>
      <c r="H46" s="77"/>
    </row>
    <row r="47" spans="1:9" x14ac:dyDescent="0.55000000000000004">
      <c r="A47" s="85"/>
      <c r="B47" s="59"/>
      <c r="C47" s="80"/>
      <c r="D47" s="86"/>
      <c r="E47" s="86"/>
      <c r="F47" s="89"/>
      <c r="G47" s="86">
        <f>E47</f>
        <v>0</v>
      </c>
    </row>
    <row r="48" spans="1:9" s="77" customFormat="1" x14ac:dyDescent="0.55000000000000004">
      <c r="A48" s="124" t="s">
        <v>87</v>
      </c>
      <c r="B48" s="125"/>
      <c r="C48" s="126"/>
      <c r="D48" s="114">
        <f>+D7+D29+D42</f>
        <v>45081800</v>
      </c>
      <c r="E48" s="114">
        <f>E7+E29+E42</f>
        <v>33594956.449999996</v>
      </c>
      <c r="F48" s="103" t="s">
        <v>1</v>
      </c>
      <c r="G48" s="98">
        <f>D48-E48</f>
        <v>11486843.550000004</v>
      </c>
      <c r="H48" s="127"/>
      <c r="I48" s="127"/>
    </row>
    <row r="49" spans="1:9" s="77" customFormat="1" x14ac:dyDescent="0.55000000000000004">
      <c r="A49" s="128"/>
      <c r="B49" s="110"/>
      <c r="C49" s="129"/>
      <c r="D49" s="130"/>
      <c r="E49" s="130"/>
      <c r="F49" s="131"/>
      <c r="G49" s="132"/>
      <c r="H49" s="127"/>
    </row>
    <row r="50" spans="1:9" x14ac:dyDescent="0.55000000000000004">
      <c r="A50" s="133"/>
      <c r="B50" s="133"/>
      <c r="C50" s="134"/>
      <c r="D50" s="133"/>
      <c r="E50" s="133"/>
      <c r="F50" s="133"/>
      <c r="G50" s="133"/>
    </row>
    <row r="51" spans="1:9" x14ac:dyDescent="0.55000000000000004">
      <c r="A51" s="135"/>
      <c r="B51" s="135"/>
      <c r="C51" s="136"/>
      <c r="D51" s="135"/>
      <c r="E51" s="135"/>
      <c r="F51" s="135"/>
      <c r="G51" s="133"/>
    </row>
    <row r="52" spans="1:9" x14ac:dyDescent="0.55000000000000004">
      <c r="A52" s="135"/>
      <c r="B52" s="135"/>
      <c r="C52" s="136"/>
      <c r="D52" s="135"/>
      <c r="E52" s="135"/>
      <c r="F52" s="135"/>
      <c r="G52" s="133"/>
    </row>
    <row r="53" spans="1:9" x14ac:dyDescent="0.55000000000000004">
      <c r="E53" s="137"/>
      <c r="G53" s="84"/>
      <c r="I53" s="84"/>
    </row>
    <row r="54" spans="1:9" x14ac:dyDescent="0.55000000000000004">
      <c r="E54" s="137"/>
      <c r="G54" s="84"/>
    </row>
    <row r="55" spans="1:9" x14ac:dyDescent="0.55000000000000004">
      <c r="E55" s="137"/>
    </row>
    <row r="56" spans="1:9" x14ac:dyDescent="0.55000000000000004">
      <c r="E56" s="137"/>
    </row>
    <row r="57" spans="1:9" x14ac:dyDescent="0.55000000000000004">
      <c r="E57" s="137"/>
    </row>
  </sheetData>
  <mergeCells count="7">
    <mergeCell ref="A5:B6"/>
    <mergeCell ref="C5:C6"/>
    <mergeCell ref="D5:D6"/>
    <mergeCell ref="A1:G1"/>
    <mergeCell ref="A2:G2"/>
    <mergeCell ref="A3:G3"/>
    <mergeCell ref="E5:E6"/>
  </mergeCells>
  <pageMargins left="0.31496062992125984" right="0.23622047244094491" top="0.15748031496062992" bottom="0.15748031496062992" header="0.19685039370078741" footer="0.15748031496062992"/>
  <pageSetup paperSize="9" scale="89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2"/>
  <sheetViews>
    <sheetView workbookViewId="0">
      <selection activeCell="C10" sqref="C10"/>
    </sheetView>
  </sheetViews>
  <sheetFormatPr defaultRowHeight="17.25" x14ac:dyDescent="0.4"/>
  <cols>
    <col min="1" max="1" width="19.28515625" style="139" customWidth="1"/>
    <col min="2" max="2" width="25" style="139" customWidth="1"/>
    <col min="3" max="3" width="14.28515625" style="139" customWidth="1"/>
    <col min="4" max="4" width="20.42578125" style="139" bestFit="1" customWidth="1"/>
    <col min="5" max="5" width="23.7109375" style="139" bestFit="1" customWidth="1"/>
    <col min="6" max="6" width="14.5703125" style="139" bestFit="1" customWidth="1"/>
    <col min="7" max="256" width="9.140625" style="139"/>
    <col min="257" max="257" width="19.140625" style="139" bestFit="1" customWidth="1"/>
    <col min="258" max="258" width="21.7109375" style="139" customWidth="1"/>
    <col min="259" max="259" width="12.85546875" style="139" customWidth="1"/>
    <col min="260" max="260" width="21.42578125" style="139" customWidth="1"/>
    <col min="261" max="261" width="22.7109375" style="139" customWidth="1"/>
    <col min="262" max="262" width="15.28515625" style="139" customWidth="1"/>
    <col min="263" max="512" width="9.140625" style="139"/>
    <col min="513" max="513" width="19.140625" style="139" bestFit="1" customWidth="1"/>
    <col min="514" max="514" width="21.7109375" style="139" customWidth="1"/>
    <col min="515" max="515" width="12.85546875" style="139" customWidth="1"/>
    <col min="516" max="516" width="21.42578125" style="139" customWidth="1"/>
    <col min="517" max="517" width="22.7109375" style="139" customWidth="1"/>
    <col min="518" max="518" width="15.28515625" style="139" customWidth="1"/>
    <col min="519" max="768" width="9.140625" style="139"/>
    <col min="769" max="769" width="19.140625" style="139" bestFit="1" customWidth="1"/>
    <col min="770" max="770" width="21.7109375" style="139" customWidth="1"/>
    <col min="771" max="771" width="12.85546875" style="139" customWidth="1"/>
    <col min="772" max="772" width="21.42578125" style="139" customWidth="1"/>
    <col min="773" max="773" width="22.7109375" style="139" customWidth="1"/>
    <col min="774" max="774" width="15.28515625" style="139" customWidth="1"/>
    <col min="775" max="1024" width="9.140625" style="139"/>
    <col min="1025" max="1025" width="19.140625" style="139" bestFit="1" customWidth="1"/>
    <col min="1026" max="1026" width="21.7109375" style="139" customWidth="1"/>
    <col min="1027" max="1027" width="12.85546875" style="139" customWidth="1"/>
    <col min="1028" max="1028" width="21.42578125" style="139" customWidth="1"/>
    <col min="1029" max="1029" width="22.7109375" style="139" customWidth="1"/>
    <col min="1030" max="1030" width="15.28515625" style="139" customWidth="1"/>
    <col min="1031" max="1280" width="9.140625" style="139"/>
    <col min="1281" max="1281" width="19.140625" style="139" bestFit="1" customWidth="1"/>
    <col min="1282" max="1282" width="21.7109375" style="139" customWidth="1"/>
    <col min="1283" max="1283" width="12.85546875" style="139" customWidth="1"/>
    <col min="1284" max="1284" width="21.42578125" style="139" customWidth="1"/>
    <col min="1285" max="1285" width="22.7109375" style="139" customWidth="1"/>
    <col min="1286" max="1286" width="15.28515625" style="139" customWidth="1"/>
    <col min="1287" max="1536" width="9.140625" style="139"/>
    <col min="1537" max="1537" width="19.140625" style="139" bestFit="1" customWidth="1"/>
    <col min="1538" max="1538" width="21.7109375" style="139" customWidth="1"/>
    <col min="1539" max="1539" width="12.85546875" style="139" customWidth="1"/>
    <col min="1540" max="1540" width="21.42578125" style="139" customWidth="1"/>
    <col min="1541" max="1541" width="22.7109375" style="139" customWidth="1"/>
    <col min="1542" max="1542" width="15.28515625" style="139" customWidth="1"/>
    <col min="1543" max="1792" width="9.140625" style="139"/>
    <col min="1793" max="1793" width="19.140625" style="139" bestFit="1" customWidth="1"/>
    <col min="1794" max="1794" width="21.7109375" style="139" customWidth="1"/>
    <col min="1795" max="1795" width="12.85546875" style="139" customWidth="1"/>
    <col min="1796" max="1796" width="21.42578125" style="139" customWidth="1"/>
    <col min="1797" max="1797" width="22.7109375" style="139" customWidth="1"/>
    <col min="1798" max="1798" width="15.28515625" style="139" customWidth="1"/>
    <col min="1799" max="2048" width="9.140625" style="139"/>
    <col min="2049" max="2049" width="19.140625" style="139" bestFit="1" customWidth="1"/>
    <col min="2050" max="2050" width="21.7109375" style="139" customWidth="1"/>
    <col min="2051" max="2051" width="12.85546875" style="139" customWidth="1"/>
    <col min="2052" max="2052" width="21.42578125" style="139" customWidth="1"/>
    <col min="2053" max="2053" width="22.7109375" style="139" customWidth="1"/>
    <col min="2054" max="2054" width="15.28515625" style="139" customWidth="1"/>
    <col min="2055" max="2304" width="9.140625" style="139"/>
    <col min="2305" max="2305" width="19.140625" style="139" bestFit="1" customWidth="1"/>
    <col min="2306" max="2306" width="21.7109375" style="139" customWidth="1"/>
    <col min="2307" max="2307" width="12.85546875" style="139" customWidth="1"/>
    <col min="2308" max="2308" width="21.42578125" style="139" customWidth="1"/>
    <col min="2309" max="2309" width="22.7109375" style="139" customWidth="1"/>
    <col min="2310" max="2310" width="15.28515625" style="139" customWidth="1"/>
    <col min="2311" max="2560" width="9.140625" style="139"/>
    <col min="2561" max="2561" width="19.140625" style="139" bestFit="1" customWidth="1"/>
    <col min="2562" max="2562" width="21.7109375" style="139" customWidth="1"/>
    <col min="2563" max="2563" width="12.85546875" style="139" customWidth="1"/>
    <col min="2564" max="2564" width="21.42578125" style="139" customWidth="1"/>
    <col min="2565" max="2565" width="22.7109375" style="139" customWidth="1"/>
    <col min="2566" max="2566" width="15.28515625" style="139" customWidth="1"/>
    <col min="2567" max="2816" width="9.140625" style="139"/>
    <col min="2817" max="2817" width="19.140625" style="139" bestFit="1" customWidth="1"/>
    <col min="2818" max="2818" width="21.7109375" style="139" customWidth="1"/>
    <col min="2819" max="2819" width="12.85546875" style="139" customWidth="1"/>
    <col min="2820" max="2820" width="21.42578125" style="139" customWidth="1"/>
    <col min="2821" max="2821" width="22.7109375" style="139" customWidth="1"/>
    <col min="2822" max="2822" width="15.28515625" style="139" customWidth="1"/>
    <col min="2823" max="3072" width="9.140625" style="139"/>
    <col min="3073" max="3073" width="19.140625" style="139" bestFit="1" customWidth="1"/>
    <col min="3074" max="3074" width="21.7109375" style="139" customWidth="1"/>
    <col min="3075" max="3075" width="12.85546875" style="139" customWidth="1"/>
    <col min="3076" max="3076" width="21.42578125" style="139" customWidth="1"/>
    <col min="3077" max="3077" width="22.7109375" style="139" customWidth="1"/>
    <col min="3078" max="3078" width="15.28515625" style="139" customWidth="1"/>
    <col min="3079" max="3328" width="9.140625" style="139"/>
    <col min="3329" max="3329" width="19.140625" style="139" bestFit="1" customWidth="1"/>
    <col min="3330" max="3330" width="21.7109375" style="139" customWidth="1"/>
    <col min="3331" max="3331" width="12.85546875" style="139" customWidth="1"/>
    <col min="3332" max="3332" width="21.42578125" style="139" customWidth="1"/>
    <col min="3333" max="3333" width="22.7109375" style="139" customWidth="1"/>
    <col min="3334" max="3334" width="15.28515625" style="139" customWidth="1"/>
    <col min="3335" max="3584" width="9.140625" style="139"/>
    <col min="3585" max="3585" width="19.140625" style="139" bestFit="1" customWidth="1"/>
    <col min="3586" max="3586" width="21.7109375" style="139" customWidth="1"/>
    <col min="3587" max="3587" width="12.85546875" style="139" customWidth="1"/>
    <col min="3588" max="3588" width="21.42578125" style="139" customWidth="1"/>
    <col min="3589" max="3589" width="22.7109375" style="139" customWidth="1"/>
    <col min="3590" max="3590" width="15.28515625" style="139" customWidth="1"/>
    <col min="3591" max="3840" width="9.140625" style="139"/>
    <col min="3841" max="3841" width="19.140625" style="139" bestFit="1" customWidth="1"/>
    <col min="3842" max="3842" width="21.7109375" style="139" customWidth="1"/>
    <col min="3843" max="3843" width="12.85546875" style="139" customWidth="1"/>
    <col min="3844" max="3844" width="21.42578125" style="139" customWidth="1"/>
    <col min="3845" max="3845" width="22.7109375" style="139" customWidth="1"/>
    <col min="3846" max="3846" width="15.28515625" style="139" customWidth="1"/>
    <col min="3847" max="4096" width="9.140625" style="139"/>
    <col min="4097" max="4097" width="19.140625" style="139" bestFit="1" customWidth="1"/>
    <col min="4098" max="4098" width="21.7109375" style="139" customWidth="1"/>
    <col min="4099" max="4099" width="12.85546875" style="139" customWidth="1"/>
    <col min="4100" max="4100" width="21.42578125" style="139" customWidth="1"/>
    <col min="4101" max="4101" width="22.7109375" style="139" customWidth="1"/>
    <col min="4102" max="4102" width="15.28515625" style="139" customWidth="1"/>
    <col min="4103" max="4352" width="9.140625" style="139"/>
    <col min="4353" max="4353" width="19.140625" style="139" bestFit="1" customWidth="1"/>
    <col min="4354" max="4354" width="21.7109375" style="139" customWidth="1"/>
    <col min="4355" max="4355" width="12.85546875" style="139" customWidth="1"/>
    <col min="4356" max="4356" width="21.42578125" style="139" customWidth="1"/>
    <col min="4357" max="4357" width="22.7109375" style="139" customWidth="1"/>
    <col min="4358" max="4358" width="15.28515625" style="139" customWidth="1"/>
    <col min="4359" max="4608" width="9.140625" style="139"/>
    <col min="4609" max="4609" width="19.140625" style="139" bestFit="1" customWidth="1"/>
    <col min="4610" max="4610" width="21.7109375" style="139" customWidth="1"/>
    <col min="4611" max="4611" width="12.85546875" style="139" customWidth="1"/>
    <col min="4612" max="4612" width="21.42578125" style="139" customWidth="1"/>
    <col min="4613" max="4613" width="22.7109375" style="139" customWidth="1"/>
    <col min="4614" max="4614" width="15.28515625" style="139" customWidth="1"/>
    <col min="4615" max="4864" width="9.140625" style="139"/>
    <col min="4865" max="4865" width="19.140625" style="139" bestFit="1" customWidth="1"/>
    <col min="4866" max="4866" width="21.7109375" style="139" customWidth="1"/>
    <col min="4867" max="4867" width="12.85546875" style="139" customWidth="1"/>
    <col min="4868" max="4868" width="21.42578125" style="139" customWidth="1"/>
    <col min="4869" max="4869" width="22.7109375" style="139" customWidth="1"/>
    <col min="4870" max="4870" width="15.28515625" style="139" customWidth="1"/>
    <col min="4871" max="5120" width="9.140625" style="139"/>
    <col min="5121" max="5121" width="19.140625" style="139" bestFit="1" customWidth="1"/>
    <col min="5122" max="5122" width="21.7109375" style="139" customWidth="1"/>
    <col min="5123" max="5123" width="12.85546875" style="139" customWidth="1"/>
    <col min="5124" max="5124" width="21.42578125" style="139" customWidth="1"/>
    <col min="5125" max="5125" width="22.7109375" style="139" customWidth="1"/>
    <col min="5126" max="5126" width="15.28515625" style="139" customWidth="1"/>
    <col min="5127" max="5376" width="9.140625" style="139"/>
    <col min="5377" max="5377" width="19.140625" style="139" bestFit="1" customWidth="1"/>
    <col min="5378" max="5378" width="21.7109375" style="139" customWidth="1"/>
    <col min="5379" max="5379" width="12.85546875" style="139" customWidth="1"/>
    <col min="5380" max="5380" width="21.42578125" style="139" customWidth="1"/>
    <col min="5381" max="5381" width="22.7109375" style="139" customWidth="1"/>
    <col min="5382" max="5382" width="15.28515625" style="139" customWidth="1"/>
    <col min="5383" max="5632" width="9.140625" style="139"/>
    <col min="5633" max="5633" width="19.140625" style="139" bestFit="1" customWidth="1"/>
    <col min="5634" max="5634" width="21.7109375" style="139" customWidth="1"/>
    <col min="5635" max="5635" width="12.85546875" style="139" customWidth="1"/>
    <col min="5636" max="5636" width="21.42578125" style="139" customWidth="1"/>
    <col min="5637" max="5637" width="22.7109375" style="139" customWidth="1"/>
    <col min="5638" max="5638" width="15.28515625" style="139" customWidth="1"/>
    <col min="5639" max="5888" width="9.140625" style="139"/>
    <col min="5889" max="5889" width="19.140625" style="139" bestFit="1" customWidth="1"/>
    <col min="5890" max="5890" width="21.7109375" style="139" customWidth="1"/>
    <col min="5891" max="5891" width="12.85546875" style="139" customWidth="1"/>
    <col min="5892" max="5892" width="21.42578125" style="139" customWidth="1"/>
    <col min="5893" max="5893" width="22.7109375" style="139" customWidth="1"/>
    <col min="5894" max="5894" width="15.28515625" style="139" customWidth="1"/>
    <col min="5895" max="6144" width="9.140625" style="139"/>
    <col min="6145" max="6145" width="19.140625" style="139" bestFit="1" customWidth="1"/>
    <col min="6146" max="6146" width="21.7109375" style="139" customWidth="1"/>
    <col min="6147" max="6147" width="12.85546875" style="139" customWidth="1"/>
    <col min="6148" max="6148" width="21.42578125" style="139" customWidth="1"/>
    <col min="6149" max="6149" width="22.7109375" style="139" customWidth="1"/>
    <col min="6150" max="6150" width="15.28515625" style="139" customWidth="1"/>
    <col min="6151" max="6400" width="9.140625" style="139"/>
    <col min="6401" max="6401" width="19.140625" style="139" bestFit="1" customWidth="1"/>
    <col min="6402" max="6402" width="21.7109375" style="139" customWidth="1"/>
    <col min="6403" max="6403" width="12.85546875" style="139" customWidth="1"/>
    <col min="6404" max="6404" width="21.42578125" style="139" customWidth="1"/>
    <col min="6405" max="6405" width="22.7109375" style="139" customWidth="1"/>
    <col min="6406" max="6406" width="15.28515625" style="139" customWidth="1"/>
    <col min="6407" max="6656" width="9.140625" style="139"/>
    <col min="6657" max="6657" width="19.140625" style="139" bestFit="1" customWidth="1"/>
    <col min="6658" max="6658" width="21.7109375" style="139" customWidth="1"/>
    <col min="6659" max="6659" width="12.85546875" style="139" customWidth="1"/>
    <col min="6660" max="6660" width="21.42578125" style="139" customWidth="1"/>
    <col min="6661" max="6661" width="22.7109375" style="139" customWidth="1"/>
    <col min="6662" max="6662" width="15.28515625" style="139" customWidth="1"/>
    <col min="6663" max="6912" width="9.140625" style="139"/>
    <col min="6913" max="6913" width="19.140625" style="139" bestFit="1" customWidth="1"/>
    <col min="6914" max="6914" width="21.7109375" style="139" customWidth="1"/>
    <col min="6915" max="6915" width="12.85546875" style="139" customWidth="1"/>
    <col min="6916" max="6916" width="21.42578125" style="139" customWidth="1"/>
    <col min="6917" max="6917" width="22.7109375" style="139" customWidth="1"/>
    <col min="6918" max="6918" width="15.28515625" style="139" customWidth="1"/>
    <col min="6919" max="7168" width="9.140625" style="139"/>
    <col min="7169" max="7169" width="19.140625" style="139" bestFit="1" customWidth="1"/>
    <col min="7170" max="7170" width="21.7109375" style="139" customWidth="1"/>
    <col min="7171" max="7171" width="12.85546875" style="139" customWidth="1"/>
    <col min="7172" max="7172" width="21.42578125" style="139" customWidth="1"/>
    <col min="7173" max="7173" width="22.7109375" style="139" customWidth="1"/>
    <col min="7174" max="7174" width="15.28515625" style="139" customWidth="1"/>
    <col min="7175" max="7424" width="9.140625" style="139"/>
    <col min="7425" max="7425" width="19.140625" style="139" bestFit="1" customWidth="1"/>
    <col min="7426" max="7426" width="21.7109375" style="139" customWidth="1"/>
    <col min="7427" max="7427" width="12.85546875" style="139" customWidth="1"/>
    <col min="7428" max="7428" width="21.42578125" style="139" customWidth="1"/>
    <col min="7429" max="7429" width="22.7109375" style="139" customWidth="1"/>
    <col min="7430" max="7430" width="15.28515625" style="139" customWidth="1"/>
    <col min="7431" max="7680" width="9.140625" style="139"/>
    <col min="7681" max="7681" width="19.140625" style="139" bestFit="1" customWidth="1"/>
    <col min="7682" max="7682" width="21.7109375" style="139" customWidth="1"/>
    <col min="7683" max="7683" width="12.85546875" style="139" customWidth="1"/>
    <col min="7684" max="7684" width="21.42578125" style="139" customWidth="1"/>
    <col min="7685" max="7685" width="22.7109375" style="139" customWidth="1"/>
    <col min="7686" max="7686" width="15.28515625" style="139" customWidth="1"/>
    <col min="7687" max="7936" width="9.140625" style="139"/>
    <col min="7937" max="7937" width="19.140625" style="139" bestFit="1" customWidth="1"/>
    <col min="7938" max="7938" width="21.7109375" style="139" customWidth="1"/>
    <col min="7939" max="7939" width="12.85546875" style="139" customWidth="1"/>
    <col min="7940" max="7940" width="21.42578125" style="139" customWidth="1"/>
    <col min="7941" max="7941" width="22.7109375" style="139" customWidth="1"/>
    <col min="7942" max="7942" width="15.28515625" style="139" customWidth="1"/>
    <col min="7943" max="8192" width="9.140625" style="139"/>
    <col min="8193" max="8193" width="19.140625" style="139" bestFit="1" customWidth="1"/>
    <col min="8194" max="8194" width="21.7109375" style="139" customWidth="1"/>
    <col min="8195" max="8195" width="12.85546875" style="139" customWidth="1"/>
    <col min="8196" max="8196" width="21.42578125" style="139" customWidth="1"/>
    <col min="8197" max="8197" width="22.7109375" style="139" customWidth="1"/>
    <col min="8198" max="8198" width="15.28515625" style="139" customWidth="1"/>
    <col min="8199" max="8448" width="9.140625" style="139"/>
    <col min="8449" max="8449" width="19.140625" style="139" bestFit="1" customWidth="1"/>
    <col min="8450" max="8450" width="21.7109375" style="139" customWidth="1"/>
    <col min="8451" max="8451" width="12.85546875" style="139" customWidth="1"/>
    <col min="8452" max="8452" width="21.42578125" style="139" customWidth="1"/>
    <col min="8453" max="8453" width="22.7109375" style="139" customWidth="1"/>
    <col min="8454" max="8454" width="15.28515625" style="139" customWidth="1"/>
    <col min="8455" max="8704" width="9.140625" style="139"/>
    <col min="8705" max="8705" width="19.140625" style="139" bestFit="1" customWidth="1"/>
    <col min="8706" max="8706" width="21.7109375" style="139" customWidth="1"/>
    <col min="8707" max="8707" width="12.85546875" style="139" customWidth="1"/>
    <col min="8708" max="8708" width="21.42578125" style="139" customWidth="1"/>
    <col min="8709" max="8709" width="22.7109375" style="139" customWidth="1"/>
    <col min="8710" max="8710" width="15.28515625" style="139" customWidth="1"/>
    <col min="8711" max="8960" width="9.140625" style="139"/>
    <col min="8961" max="8961" width="19.140625" style="139" bestFit="1" customWidth="1"/>
    <col min="8962" max="8962" width="21.7109375" style="139" customWidth="1"/>
    <col min="8963" max="8963" width="12.85546875" style="139" customWidth="1"/>
    <col min="8964" max="8964" width="21.42578125" style="139" customWidth="1"/>
    <col min="8965" max="8965" width="22.7109375" style="139" customWidth="1"/>
    <col min="8966" max="8966" width="15.28515625" style="139" customWidth="1"/>
    <col min="8967" max="9216" width="9.140625" style="139"/>
    <col min="9217" max="9217" width="19.140625" style="139" bestFit="1" customWidth="1"/>
    <col min="9218" max="9218" width="21.7109375" style="139" customWidth="1"/>
    <col min="9219" max="9219" width="12.85546875" style="139" customWidth="1"/>
    <col min="9220" max="9220" width="21.42578125" style="139" customWidth="1"/>
    <col min="9221" max="9221" width="22.7109375" style="139" customWidth="1"/>
    <col min="9222" max="9222" width="15.28515625" style="139" customWidth="1"/>
    <col min="9223" max="9472" width="9.140625" style="139"/>
    <col min="9473" max="9473" width="19.140625" style="139" bestFit="1" customWidth="1"/>
    <col min="9474" max="9474" width="21.7109375" style="139" customWidth="1"/>
    <col min="9475" max="9475" width="12.85546875" style="139" customWidth="1"/>
    <col min="9476" max="9476" width="21.42578125" style="139" customWidth="1"/>
    <col min="9477" max="9477" width="22.7109375" style="139" customWidth="1"/>
    <col min="9478" max="9478" width="15.28515625" style="139" customWidth="1"/>
    <col min="9479" max="9728" width="9.140625" style="139"/>
    <col min="9729" max="9729" width="19.140625" style="139" bestFit="1" customWidth="1"/>
    <col min="9730" max="9730" width="21.7109375" style="139" customWidth="1"/>
    <col min="9731" max="9731" width="12.85546875" style="139" customWidth="1"/>
    <col min="9732" max="9732" width="21.42578125" style="139" customWidth="1"/>
    <col min="9733" max="9733" width="22.7109375" style="139" customWidth="1"/>
    <col min="9734" max="9734" width="15.28515625" style="139" customWidth="1"/>
    <col min="9735" max="9984" width="9.140625" style="139"/>
    <col min="9985" max="9985" width="19.140625" style="139" bestFit="1" customWidth="1"/>
    <col min="9986" max="9986" width="21.7109375" style="139" customWidth="1"/>
    <col min="9987" max="9987" width="12.85546875" style="139" customWidth="1"/>
    <col min="9988" max="9988" width="21.42578125" style="139" customWidth="1"/>
    <col min="9989" max="9989" width="22.7109375" style="139" customWidth="1"/>
    <col min="9990" max="9990" width="15.28515625" style="139" customWidth="1"/>
    <col min="9991" max="10240" width="9.140625" style="139"/>
    <col min="10241" max="10241" width="19.140625" style="139" bestFit="1" customWidth="1"/>
    <col min="10242" max="10242" width="21.7109375" style="139" customWidth="1"/>
    <col min="10243" max="10243" width="12.85546875" style="139" customWidth="1"/>
    <col min="10244" max="10244" width="21.42578125" style="139" customWidth="1"/>
    <col min="10245" max="10245" width="22.7109375" style="139" customWidth="1"/>
    <col min="10246" max="10246" width="15.28515625" style="139" customWidth="1"/>
    <col min="10247" max="10496" width="9.140625" style="139"/>
    <col min="10497" max="10497" width="19.140625" style="139" bestFit="1" customWidth="1"/>
    <col min="10498" max="10498" width="21.7109375" style="139" customWidth="1"/>
    <col min="10499" max="10499" width="12.85546875" style="139" customWidth="1"/>
    <col min="10500" max="10500" width="21.42578125" style="139" customWidth="1"/>
    <col min="10501" max="10501" width="22.7109375" style="139" customWidth="1"/>
    <col min="10502" max="10502" width="15.28515625" style="139" customWidth="1"/>
    <col min="10503" max="10752" width="9.140625" style="139"/>
    <col min="10753" max="10753" width="19.140625" style="139" bestFit="1" customWidth="1"/>
    <col min="10754" max="10754" width="21.7109375" style="139" customWidth="1"/>
    <col min="10755" max="10755" width="12.85546875" style="139" customWidth="1"/>
    <col min="10756" max="10756" width="21.42578125" style="139" customWidth="1"/>
    <col min="10757" max="10757" width="22.7109375" style="139" customWidth="1"/>
    <col min="10758" max="10758" width="15.28515625" style="139" customWidth="1"/>
    <col min="10759" max="11008" width="9.140625" style="139"/>
    <col min="11009" max="11009" width="19.140625" style="139" bestFit="1" customWidth="1"/>
    <col min="11010" max="11010" width="21.7109375" style="139" customWidth="1"/>
    <col min="11011" max="11011" width="12.85546875" style="139" customWidth="1"/>
    <col min="11012" max="11012" width="21.42578125" style="139" customWidth="1"/>
    <col min="11013" max="11013" width="22.7109375" style="139" customWidth="1"/>
    <col min="11014" max="11014" width="15.28515625" style="139" customWidth="1"/>
    <col min="11015" max="11264" width="9.140625" style="139"/>
    <col min="11265" max="11265" width="19.140625" style="139" bestFit="1" customWidth="1"/>
    <col min="11266" max="11266" width="21.7109375" style="139" customWidth="1"/>
    <col min="11267" max="11267" width="12.85546875" style="139" customWidth="1"/>
    <col min="11268" max="11268" width="21.42578125" style="139" customWidth="1"/>
    <col min="11269" max="11269" width="22.7109375" style="139" customWidth="1"/>
    <col min="11270" max="11270" width="15.28515625" style="139" customWidth="1"/>
    <col min="11271" max="11520" width="9.140625" style="139"/>
    <col min="11521" max="11521" width="19.140625" style="139" bestFit="1" customWidth="1"/>
    <col min="11522" max="11522" width="21.7109375" style="139" customWidth="1"/>
    <col min="11523" max="11523" width="12.85546875" style="139" customWidth="1"/>
    <col min="11524" max="11524" width="21.42578125" style="139" customWidth="1"/>
    <col min="11525" max="11525" width="22.7109375" style="139" customWidth="1"/>
    <col min="11526" max="11526" width="15.28515625" style="139" customWidth="1"/>
    <col min="11527" max="11776" width="9.140625" style="139"/>
    <col min="11777" max="11777" width="19.140625" style="139" bestFit="1" customWidth="1"/>
    <col min="11778" max="11778" width="21.7109375" style="139" customWidth="1"/>
    <col min="11779" max="11779" width="12.85546875" style="139" customWidth="1"/>
    <col min="11780" max="11780" width="21.42578125" style="139" customWidth="1"/>
    <col min="11781" max="11781" width="22.7109375" style="139" customWidth="1"/>
    <col min="11782" max="11782" width="15.28515625" style="139" customWidth="1"/>
    <col min="11783" max="12032" width="9.140625" style="139"/>
    <col min="12033" max="12033" width="19.140625" style="139" bestFit="1" customWidth="1"/>
    <col min="12034" max="12034" width="21.7109375" style="139" customWidth="1"/>
    <col min="12035" max="12035" width="12.85546875" style="139" customWidth="1"/>
    <col min="12036" max="12036" width="21.42578125" style="139" customWidth="1"/>
    <col min="12037" max="12037" width="22.7109375" style="139" customWidth="1"/>
    <col min="12038" max="12038" width="15.28515625" style="139" customWidth="1"/>
    <col min="12039" max="12288" width="9.140625" style="139"/>
    <col min="12289" max="12289" width="19.140625" style="139" bestFit="1" customWidth="1"/>
    <col min="12290" max="12290" width="21.7109375" style="139" customWidth="1"/>
    <col min="12291" max="12291" width="12.85546875" style="139" customWidth="1"/>
    <col min="12292" max="12292" width="21.42578125" style="139" customWidth="1"/>
    <col min="12293" max="12293" width="22.7109375" style="139" customWidth="1"/>
    <col min="12294" max="12294" width="15.28515625" style="139" customWidth="1"/>
    <col min="12295" max="12544" width="9.140625" style="139"/>
    <col min="12545" max="12545" width="19.140625" style="139" bestFit="1" customWidth="1"/>
    <col min="12546" max="12546" width="21.7109375" style="139" customWidth="1"/>
    <col min="12547" max="12547" width="12.85546875" style="139" customWidth="1"/>
    <col min="12548" max="12548" width="21.42578125" style="139" customWidth="1"/>
    <col min="12549" max="12549" width="22.7109375" style="139" customWidth="1"/>
    <col min="12550" max="12550" width="15.28515625" style="139" customWidth="1"/>
    <col min="12551" max="12800" width="9.140625" style="139"/>
    <col min="12801" max="12801" width="19.140625" style="139" bestFit="1" customWidth="1"/>
    <col min="12802" max="12802" width="21.7109375" style="139" customWidth="1"/>
    <col min="12803" max="12803" width="12.85546875" style="139" customWidth="1"/>
    <col min="12804" max="12804" width="21.42578125" style="139" customWidth="1"/>
    <col min="12805" max="12805" width="22.7109375" style="139" customWidth="1"/>
    <col min="12806" max="12806" width="15.28515625" style="139" customWidth="1"/>
    <col min="12807" max="13056" width="9.140625" style="139"/>
    <col min="13057" max="13057" width="19.140625" style="139" bestFit="1" customWidth="1"/>
    <col min="13058" max="13058" width="21.7109375" style="139" customWidth="1"/>
    <col min="13059" max="13059" width="12.85546875" style="139" customWidth="1"/>
    <col min="13060" max="13060" width="21.42578125" style="139" customWidth="1"/>
    <col min="13061" max="13061" width="22.7109375" style="139" customWidth="1"/>
    <col min="13062" max="13062" width="15.28515625" style="139" customWidth="1"/>
    <col min="13063" max="13312" width="9.140625" style="139"/>
    <col min="13313" max="13313" width="19.140625" style="139" bestFit="1" customWidth="1"/>
    <col min="13314" max="13314" width="21.7109375" style="139" customWidth="1"/>
    <col min="13315" max="13315" width="12.85546875" style="139" customWidth="1"/>
    <col min="13316" max="13316" width="21.42578125" style="139" customWidth="1"/>
    <col min="13317" max="13317" width="22.7109375" style="139" customWidth="1"/>
    <col min="13318" max="13318" width="15.28515625" style="139" customWidth="1"/>
    <col min="13319" max="13568" width="9.140625" style="139"/>
    <col min="13569" max="13569" width="19.140625" style="139" bestFit="1" customWidth="1"/>
    <col min="13570" max="13570" width="21.7109375" style="139" customWidth="1"/>
    <col min="13571" max="13571" width="12.85546875" style="139" customWidth="1"/>
    <col min="13572" max="13572" width="21.42578125" style="139" customWidth="1"/>
    <col min="13573" max="13573" width="22.7109375" style="139" customWidth="1"/>
    <col min="13574" max="13574" width="15.28515625" style="139" customWidth="1"/>
    <col min="13575" max="13824" width="9.140625" style="139"/>
    <col min="13825" max="13825" width="19.140625" style="139" bestFit="1" customWidth="1"/>
    <col min="13826" max="13826" width="21.7109375" style="139" customWidth="1"/>
    <col min="13827" max="13827" width="12.85546875" style="139" customWidth="1"/>
    <col min="13828" max="13828" width="21.42578125" style="139" customWidth="1"/>
    <col min="13829" max="13829" width="22.7109375" style="139" customWidth="1"/>
    <col min="13830" max="13830" width="15.28515625" style="139" customWidth="1"/>
    <col min="13831" max="14080" width="9.140625" style="139"/>
    <col min="14081" max="14081" width="19.140625" style="139" bestFit="1" customWidth="1"/>
    <col min="14082" max="14082" width="21.7109375" style="139" customWidth="1"/>
    <col min="14083" max="14083" width="12.85546875" style="139" customWidth="1"/>
    <col min="14084" max="14084" width="21.42578125" style="139" customWidth="1"/>
    <col min="14085" max="14085" width="22.7109375" style="139" customWidth="1"/>
    <col min="14086" max="14086" width="15.28515625" style="139" customWidth="1"/>
    <col min="14087" max="14336" width="9.140625" style="139"/>
    <col min="14337" max="14337" width="19.140625" style="139" bestFit="1" customWidth="1"/>
    <col min="14338" max="14338" width="21.7109375" style="139" customWidth="1"/>
    <col min="14339" max="14339" width="12.85546875" style="139" customWidth="1"/>
    <col min="14340" max="14340" width="21.42578125" style="139" customWidth="1"/>
    <col min="14341" max="14341" width="22.7109375" style="139" customWidth="1"/>
    <col min="14342" max="14342" width="15.28515625" style="139" customWidth="1"/>
    <col min="14343" max="14592" width="9.140625" style="139"/>
    <col min="14593" max="14593" width="19.140625" style="139" bestFit="1" customWidth="1"/>
    <col min="14594" max="14594" width="21.7109375" style="139" customWidth="1"/>
    <col min="14595" max="14595" width="12.85546875" style="139" customWidth="1"/>
    <col min="14596" max="14596" width="21.42578125" style="139" customWidth="1"/>
    <col min="14597" max="14597" width="22.7109375" style="139" customWidth="1"/>
    <col min="14598" max="14598" width="15.28515625" style="139" customWidth="1"/>
    <col min="14599" max="14848" width="9.140625" style="139"/>
    <col min="14849" max="14849" width="19.140625" style="139" bestFit="1" customWidth="1"/>
    <col min="14850" max="14850" width="21.7109375" style="139" customWidth="1"/>
    <col min="14851" max="14851" width="12.85546875" style="139" customWidth="1"/>
    <col min="14852" max="14852" width="21.42578125" style="139" customWidth="1"/>
    <col min="14853" max="14853" width="22.7109375" style="139" customWidth="1"/>
    <col min="14854" max="14854" width="15.28515625" style="139" customWidth="1"/>
    <col min="14855" max="15104" width="9.140625" style="139"/>
    <col min="15105" max="15105" width="19.140625" style="139" bestFit="1" customWidth="1"/>
    <col min="15106" max="15106" width="21.7109375" style="139" customWidth="1"/>
    <col min="15107" max="15107" width="12.85546875" style="139" customWidth="1"/>
    <col min="15108" max="15108" width="21.42578125" style="139" customWidth="1"/>
    <col min="15109" max="15109" width="22.7109375" style="139" customWidth="1"/>
    <col min="15110" max="15110" width="15.28515625" style="139" customWidth="1"/>
    <col min="15111" max="15360" width="9.140625" style="139"/>
    <col min="15361" max="15361" width="19.140625" style="139" bestFit="1" customWidth="1"/>
    <col min="15362" max="15362" width="21.7109375" style="139" customWidth="1"/>
    <col min="15363" max="15363" width="12.85546875" style="139" customWidth="1"/>
    <col min="15364" max="15364" width="21.42578125" style="139" customWidth="1"/>
    <col min="15365" max="15365" width="22.7109375" style="139" customWidth="1"/>
    <col min="15366" max="15366" width="15.28515625" style="139" customWidth="1"/>
    <col min="15367" max="15616" width="9.140625" style="139"/>
    <col min="15617" max="15617" width="19.140625" style="139" bestFit="1" customWidth="1"/>
    <col min="15618" max="15618" width="21.7109375" style="139" customWidth="1"/>
    <col min="15619" max="15619" width="12.85546875" style="139" customWidth="1"/>
    <col min="15620" max="15620" width="21.42578125" style="139" customWidth="1"/>
    <col min="15621" max="15621" width="22.7109375" style="139" customWidth="1"/>
    <col min="15622" max="15622" width="15.28515625" style="139" customWidth="1"/>
    <col min="15623" max="15872" width="9.140625" style="139"/>
    <col min="15873" max="15873" width="19.140625" style="139" bestFit="1" customWidth="1"/>
    <col min="15874" max="15874" width="21.7109375" style="139" customWidth="1"/>
    <col min="15875" max="15875" width="12.85546875" style="139" customWidth="1"/>
    <col min="15876" max="15876" width="21.42578125" style="139" customWidth="1"/>
    <col min="15877" max="15877" width="22.7109375" style="139" customWidth="1"/>
    <col min="15878" max="15878" width="15.28515625" style="139" customWidth="1"/>
    <col min="15879" max="16128" width="9.140625" style="139"/>
    <col min="16129" max="16129" width="19.140625" style="139" bestFit="1" customWidth="1"/>
    <col min="16130" max="16130" width="21.7109375" style="139" customWidth="1"/>
    <col min="16131" max="16131" width="12.85546875" style="139" customWidth="1"/>
    <col min="16132" max="16132" width="21.42578125" style="139" customWidth="1"/>
    <col min="16133" max="16133" width="22.7109375" style="139" customWidth="1"/>
    <col min="16134" max="16134" width="15.28515625" style="139" customWidth="1"/>
    <col min="16135" max="16384" width="9.140625" style="139"/>
  </cols>
  <sheetData>
    <row r="1" spans="1:6" ht="24" x14ac:dyDescent="0.55000000000000004">
      <c r="A1" s="340" t="s">
        <v>178</v>
      </c>
      <c r="B1" s="340"/>
      <c r="C1" s="340"/>
      <c r="D1" s="340"/>
      <c r="E1" s="340"/>
      <c r="F1" s="340"/>
    </row>
    <row r="2" spans="1:6" ht="24" x14ac:dyDescent="0.55000000000000004">
      <c r="A2" s="340" t="s">
        <v>314</v>
      </c>
      <c r="B2" s="340"/>
      <c r="C2" s="340"/>
      <c r="D2" s="340"/>
      <c r="E2" s="340"/>
      <c r="F2" s="340"/>
    </row>
    <row r="3" spans="1:6" ht="24" x14ac:dyDescent="0.55000000000000004">
      <c r="A3" s="341" t="s">
        <v>101</v>
      </c>
      <c r="B3" s="341"/>
      <c r="C3" s="341"/>
      <c r="D3" s="341"/>
      <c r="E3" s="341"/>
      <c r="F3" s="341"/>
    </row>
    <row r="4" spans="1:6" ht="21.75" x14ac:dyDescent="0.4">
      <c r="A4" s="140" t="s">
        <v>307</v>
      </c>
      <c r="B4" s="140" t="s">
        <v>308</v>
      </c>
      <c r="C4" s="140" t="s">
        <v>309</v>
      </c>
      <c r="D4" s="140" t="s">
        <v>310</v>
      </c>
      <c r="E4" s="140" t="s">
        <v>311</v>
      </c>
      <c r="F4" s="140" t="s">
        <v>15</v>
      </c>
    </row>
    <row r="5" spans="1:6" ht="43.5" x14ac:dyDescent="0.4">
      <c r="A5" s="141" t="s">
        <v>104</v>
      </c>
      <c r="B5" s="142" t="s">
        <v>111</v>
      </c>
      <c r="C5" s="143" t="s">
        <v>3</v>
      </c>
      <c r="D5" s="144" t="s">
        <v>312</v>
      </c>
      <c r="E5" s="140"/>
      <c r="F5" s="145">
        <f>235000-223313</f>
        <v>11687</v>
      </c>
    </row>
    <row r="6" spans="1:6" ht="43.5" x14ac:dyDescent="0.4">
      <c r="A6" s="141" t="s">
        <v>104</v>
      </c>
      <c r="B6" s="142" t="s">
        <v>112</v>
      </c>
      <c r="C6" s="143" t="s">
        <v>3</v>
      </c>
      <c r="D6" s="144" t="s">
        <v>312</v>
      </c>
      <c r="E6" s="140"/>
      <c r="F6" s="145">
        <f>124900-113862</f>
        <v>11038</v>
      </c>
    </row>
    <row r="7" spans="1:6" ht="43.5" x14ac:dyDescent="0.4">
      <c r="A7" s="146" t="s">
        <v>106</v>
      </c>
      <c r="B7" s="142" t="s">
        <v>115</v>
      </c>
      <c r="C7" s="143" t="s">
        <v>3</v>
      </c>
      <c r="D7" s="144" t="s">
        <v>312</v>
      </c>
      <c r="E7" s="140"/>
      <c r="F7" s="145">
        <f>207977-205676</f>
        <v>2301</v>
      </c>
    </row>
    <row r="8" spans="1:6" ht="43.5" x14ac:dyDescent="0.4">
      <c r="A8" s="147" t="s">
        <v>107</v>
      </c>
      <c r="B8" s="147" t="s">
        <v>313</v>
      </c>
      <c r="C8" s="140" t="s">
        <v>3</v>
      </c>
      <c r="D8" s="144" t="s">
        <v>312</v>
      </c>
      <c r="E8" s="148"/>
      <c r="F8" s="149">
        <f>98920-84645</f>
        <v>14275</v>
      </c>
    </row>
    <row r="9" spans="1:6" ht="43.5" x14ac:dyDescent="0.4">
      <c r="A9" s="147" t="s">
        <v>107</v>
      </c>
      <c r="B9" s="147" t="s">
        <v>118</v>
      </c>
      <c r="C9" s="140" t="s">
        <v>31</v>
      </c>
      <c r="D9" s="144" t="s">
        <v>147</v>
      </c>
      <c r="E9" s="148" t="s">
        <v>486</v>
      </c>
      <c r="F9" s="149">
        <f>1220000-894000</f>
        <v>326000</v>
      </c>
    </row>
    <row r="10" spans="1:6" ht="21.75" x14ac:dyDescent="0.4">
      <c r="A10" s="147"/>
      <c r="B10" s="147"/>
      <c r="C10" s="140"/>
      <c r="D10" s="144"/>
      <c r="E10" s="150"/>
      <c r="F10" s="149"/>
    </row>
    <row r="11" spans="1:6" ht="24.75" thickBot="1" x14ac:dyDescent="0.6">
      <c r="A11" s="342" t="s">
        <v>29</v>
      </c>
      <c r="B11" s="343"/>
      <c r="C11" s="343"/>
      <c r="D11" s="343"/>
      <c r="E11" s="344"/>
      <c r="F11" s="151">
        <f>SUM(F5:F10)</f>
        <v>365301</v>
      </c>
    </row>
    <row r="12" spans="1:6" ht="18" thickTop="1" x14ac:dyDescent="0.4"/>
  </sheetData>
  <mergeCells count="4">
    <mergeCell ref="A1:F1"/>
    <mergeCell ref="A2:F2"/>
    <mergeCell ref="A3:F3"/>
    <mergeCell ref="A11:E11"/>
  </mergeCells>
  <pageMargins left="0.7" right="0.7" top="0.75" bottom="0.75" header="0.3" footer="0.3"/>
  <pageSetup paperSize="9" scale="76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7"/>
  <sheetViews>
    <sheetView workbookViewId="0">
      <selection activeCell="C9" sqref="C9"/>
    </sheetView>
  </sheetViews>
  <sheetFormatPr defaultColWidth="9.140625" defaultRowHeight="24" x14ac:dyDescent="0.55000000000000004"/>
  <cols>
    <col min="1" max="1" width="28.140625" style="65" customWidth="1"/>
    <col min="2" max="2" width="11.42578125" style="65" bestFit="1" customWidth="1"/>
    <col min="3" max="3" width="13.7109375" style="65" customWidth="1"/>
    <col min="4" max="4" width="14.85546875" style="65" customWidth="1"/>
    <col min="5" max="5" width="15" style="65" bestFit="1" customWidth="1"/>
    <col min="6" max="6" width="13.42578125" style="65" customWidth="1"/>
    <col min="7" max="7" width="9.140625" style="65"/>
    <col min="8" max="8" width="9.28515625" style="65" bestFit="1" customWidth="1"/>
    <col min="9" max="9" width="14.140625" style="65" bestFit="1" customWidth="1"/>
    <col min="10" max="16384" width="9.140625" style="65"/>
  </cols>
  <sheetData>
    <row r="1" spans="1:6" x14ac:dyDescent="0.55000000000000004">
      <c r="A1" s="339" t="s">
        <v>315</v>
      </c>
      <c r="B1" s="339"/>
      <c r="C1" s="339"/>
      <c r="D1" s="339"/>
      <c r="E1" s="339"/>
      <c r="F1" s="339"/>
    </row>
    <row r="2" spans="1:6" x14ac:dyDescent="0.55000000000000004">
      <c r="A2" s="339" t="s">
        <v>721</v>
      </c>
      <c r="B2" s="339"/>
      <c r="C2" s="339"/>
      <c r="D2" s="339"/>
      <c r="E2" s="339"/>
      <c r="F2" s="339"/>
    </row>
    <row r="3" spans="1:6" x14ac:dyDescent="0.55000000000000004">
      <c r="A3" s="152" t="s">
        <v>21</v>
      </c>
      <c r="B3" s="152" t="s">
        <v>0</v>
      </c>
      <c r="C3" s="152" t="s">
        <v>30</v>
      </c>
      <c r="D3" s="152" t="s">
        <v>22</v>
      </c>
      <c r="E3" s="152" t="s">
        <v>23</v>
      </c>
      <c r="F3" s="152" t="s">
        <v>24</v>
      </c>
    </row>
    <row r="4" spans="1:6" x14ac:dyDescent="0.55000000000000004">
      <c r="A4" s="153" t="s">
        <v>25</v>
      </c>
      <c r="B4" s="154">
        <v>21040001</v>
      </c>
      <c r="C4" s="155">
        <v>41315.78</v>
      </c>
      <c r="D4" s="155">
        <v>37868.14</v>
      </c>
      <c r="E4" s="155">
        <v>41315.78</v>
      </c>
      <c r="F4" s="155">
        <f t="shared" ref="F4:F8" si="0">C4+D4-E4</f>
        <v>37868.14</v>
      </c>
    </row>
    <row r="5" spans="1:6" x14ac:dyDescent="0.55000000000000004">
      <c r="A5" s="153" t="s">
        <v>26</v>
      </c>
      <c r="B5" s="154">
        <v>21040008</v>
      </c>
      <c r="C5" s="155">
        <v>517783</v>
      </c>
      <c r="D5" s="155">
        <v>62831</v>
      </c>
      <c r="E5" s="155">
        <v>1170</v>
      </c>
      <c r="F5" s="155">
        <f t="shared" si="0"/>
        <v>579444</v>
      </c>
    </row>
    <row r="6" spans="1:6" x14ac:dyDescent="0.55000000000000004">
      <c r="A6" s="153" t="s">
        <v>27</v>
      </c>
      <c r="B6" s="154">
        <v>21040004</v>
      </c>
      <c r="C6" s="155">
        <v>7474.85</v>
      </c>
      <c r="D6" s="155">
        <v>23.7</v>
      </c>
      <c r="E6" s="155"/>
      <c r="F6" s="155">
        <f t="shared" si="0"/>
        <v>7498.55</v>
      </c>
    </row>
    <row r="7" spans="1:6" x14ac:dyDescent="0.55000000000000004">
      <c r="A7" s="153" t="s">
        <v>51</v>
      </c>
      <c r="B7" s="154">
        <v>21040005</v>
      </c>
      <c r="C7" s="155">
        <v>8969.82</v>
      </c>
      <c r="D7" s="155">
        <v>28.44</v>
      </c>
      <c r="E7" s="155"/>
      <c r="F7" s="155">
        <f t="shared" si="0"/>
        <v>8998.26</v>
      </c>
    </row>
    <row r="8" spans="1:6" x14ac:dyDescent="0.55000000000000004">
      <c r="A8" s="153" t="s">
        <v>99</v>
      </c>
      <c r="B8" s="154">
        <v>21040013</v>
      </c>
      <c r="C8" s="155">
        <v>12085</v>
      </c>
      <c r="D8" s="155">
        <v>12085</v>
      </c>
      <c r="E8" s="155">
        <v>12085</v>
      </c>
      <c r="F8" s="155">
        <f t="shared" si="0"/>
        <v>12085</v>
      </c>
    </row>
    <row r="9" spans="1:6" x14ac:dyDescent="0.55000000000000004">
      <c r="A9" s="153" t="s">
        <v>28</v>
      </c>
      <c r="B9" s="154">
        <v>21040016</v>
      </c>
      <c r="C9" s="155">
        <v>890121.18</v>
      </c>
      <c r="D9" s="155">
        <v>1775.36</v>
      </c>
      <c r="E9" s="155"/>
      <c r="F9" s="155">
        <f>C9+D9-E9</f>
        <v>891896.54</v>
      </c>
    </row>
    <row r="10" spans="1:6" ht="24.75" thickBot="1" x14ac:dyDescent="0.6">
      <c r="A10" s="156" t="s">
        <v>29</v>
      </c>
      <c r="B10" s="157"/>
      <c r="C10" s="158">
        <f>SUM(C4:C9)</f>
        <v>1477749.63</v>
      </c>
      <c r="D10" s="158">
        <f>SUM(D4:D9)</f>
        <v>114611.64</v>
      </c>
      <c r="E10" s="158">
        <f>SUM(E4:E9)</f>
        <v>54570.78</v>
      </c>
      <c r="F10" s="158">
        <f>SUM(F4:F9)</f>
        <v>1537790.4900000002</v>
      </c>
    </row>
    <row r="11" spans="1:6" ht="24.75" thickTop="1" x14ac:dyDescent="0.55000000000000004">
      <c r="A11" s="134"/>
      <c r="B11" s="64"/>
      <c r="C11" s="159"/>
      <c r="D11" s="159"/>
      <c r="E11" s="159"/>
      <c r="F11" s="159"/>
    </row>
    <row r="12" spans="1:6" x14ac:dyDescent="0.55000000000000004">
      <c r="A12" s="134"/>
      <c r="B12" s="64"/>
      <c r="C12" s="159"/>
      <c r="D12" s="159"/>
      <c r="E12" s="159"/>
      <c r="F12" s="159"/>
    </row>
    <row r="13" spans="1:6" x14ac:dyDescent="0.55000000000000004">
      <c r="A13" s="134"/>
      <c r="B13" s="64"/>
      <c r="C13" s="159"/>
      <c r="D13" s="159"/>
      <c r="E13" s="159"/>
      <c r="F13" s="159"/>
    </row>
    <row r="14" spans="1:6" x14ac:dyDescent="0.55000000000000004">
      <c r="A14" s="134"/>
      <c r="B14" s="64"/>
      <c r="C14" s="159"/>
      <c r="D14" s="159"/>
      <c r="E14" s="159"/>
      <c r="F14" s="159"/>
    </row>
    <row r="15" spans="1:6" x14ac:dyDescent="0.55000000000000004">
      <c r="A15" s="134"/>
      <c r="B15" s="64"/>
      <c r="C15" s="159"/>
      <c r="D15" s="159"/>
      <c r="E15" s="159"/>
      <c r="F15" s="159"/>
    </row>
    <row r="16" spans="1:6" x14ac:dyDescent="0.55000000000000004">
      <c r="A16" s="134"/>
      <c r="B16" s="64"/>
      <c r="C16" s="159"/>
      <c r="D16" s="159"/>
      <c r="E16" s="159"/>
      <c r="F16" s="159"/>
    </row>
    <row r="17" spans="1:6" x14ac:dyDescent="0.55000000000000004">
      <c r="A17" s="134"/>
      <c r="B17" s="64"/>
      <c r="C17" s="159"/>
      <c r="D17" s="159"/>
      <c r="E17" s="159"/>
      <c r="F17" s="159"/>
    </row>
    <row r="18" spans="1:6" x14ac:dyDescent="0.55000000000000004">
      <c r="A18" s="134"/>
      <c r="B18" s="64"/>
      <c r="C18" s="159"/>
      <c r="D18" s="159"/>
      <c r="E18" s="159"/>
      <c r="F18" s="159"/>
    </row>
    <row r="19" spans="1:6" x14ac:dyDescent="0.55000000000000004">
      <c r="A19" s="134"/>
      <c r="B19" s="64"/>
      <c r="C19" s="159"/>
      <c r="D19" s="159"/>
      <c r="E19" s="159"/>
      <c r="F19" s="159"/>
    </row>
    <row r="20" spans="1:6" x14ac:dyDescent="0.55000000000000004">
      <c r="A20" s="134"/>
      <c r="B20" s="64"/>
      <c r="C20" s="159"/>
      <c r="D20" s="159"/>
      <c r="E20" s="159"/>
      <c r="F20" s="159"/>
    </row>
    <row r="21" spans="1:6" x14ac:dyDescent="0.55000000000000004">
      <c r="A21" s="134"/>
      <c r="B21" s="64"/>
      <c r="C21" s="159"/>
      <c r="D21" s="159"/>
      <c r="E21" s="159"/>
      <c r="F21" s="159"/>
    </row>
    <row r="22" spans="1:6" x14ac:dyDescent="0.55000000000000004">
      <c r="A22" s="134"/>
      <c r="B22" s="64"/>
      <c r="C22" s="159"/>
      <c r="D22" s="159"/>
      <c r="E22" s="159"/>
      <c r="F22" s="159"/>
    </row>
    <row r="23" spans="1:6" x14ac:dyDescent="0.55000000000000004">
      <c r="A23" s="134"/>
      <c r="B23" s="64"/>
      <c r="C23" s="159"/>
      <c r="D23" s="159"/>
      <c r="E23" s="159"/>
      <c r="F23" s="159"/>
    </row>
    <row r="24" spans="1:6" x14ac:dyDescent="0.55000000000000004">
      <c r="A24" s="134"/>
      <c r="B24" s="64"/>
      <c r="C24" s="159"/>
      <c r="D24" s="159"/>
      <c r="E24" s="159"/>
      <c r="F24" s="159"/>
    </row>
    <row r="25" spans="1:6" x14ac:dyDescent="0.55000000000000004">
      <c r="A25" s="134"/>
      <c r="B25" s="64"/>
      <c r="C25" s="159"/>
      <c r="D25" s="159"/>
      <c r="E25" s="159"/>
      <c r="F25" s="159"/>
    </row>
    <row r="26" spans="1:6" x14ac:dyDescent="0.55000000000000004">
      <c r="A26" s="134"/>
      <c r="B26" s="64"/>
      <c r="C26" s="159"/>
      <c r="D26" s="159"/>
      <c r="E26" s="159"/>
      <c r="F26" s="159"/>
    </row>
    <row r="27" spans="1:6" x14ac:dyDescent="0.55000000000000004">
      <c r="A27" s="134"/>
      <c r="B27" s="64"/>
      <c r="C27" s="159"/>
      <c r="D27" s="159"/>
      <c r="E27" s="159"/>
      <c r="F27" s="159"/>
    </row>
    <row r="28" spans="1:6" x14ac:dyDescent="0.55000000000000004">
      <c r="A28" s="134"/>
      <c r="B28" s="64"/>
      <c r="C28" s="159"/>
      <c r="D28" s="159"/>
      <c r="E28" s="159"/>
      <c r="F28" s="159"/>
    </row>
    <row r="29" spans="1:6" x14ac:dyDescent="0.55000000000000004">
      <c r="A29" s="134"/>
      <c r="B29" s="64"/>
      <c r="C29" s="159"/>
      <c r="D29" s="159"/>
      <c r="E29" s="159"/>
      <c r="F29" s="159"/>
    </row>
    <row r="30" spans="1:6" x14ac:dyDescent="0.55000000000000004">
      <c r="A30" s="134"/>
      <c r="B30" s="64"/>
      <c r="C30" s="159"/>
      <c r="D30" s="159"/>
      <c r="E30" s="159"/>
      <c r="F30" s="159"/>
    </row>
    <row r="31" spans="1:6" x14ac:dyDescent="0.55000000000000004">
      <c r="A31" s="134"/>
      <c r="B31" s="64"/>
      <c r="C31" s="159"/>
      <c r="D31" s="159"/>
      <c r="E31" s="159"/>
      <c r="F31" s="159"/>
    </row>
    <row r="32" spans="1:6" x14ac:dyDescent="0.55000000000000004">
      <c r="A32" s="134"/>
      <c r="B32" s="64"/>
      <c r="C32" s="159"/>
      <c r="D32" s="159"/>
      <c r="E32" s="159"/>
      <c r="F32" s="159"/>
    </row>
    <row r="33" spans="1:6" x14ac:dyDescent="0.55000000000000004">
      <c r="A33" s="134"/>
      <c r="B33" s="64"/>
      <c r="C33" s="159"/>
      <c r="D33" s="159"/>
      <c r="E33" s="159"/>
      <c r="F33" s="159"/>
    </row>
    <row r="34" spans="1:6" x14ac:dyDescent="0.55000000000000004">
      <c r="A34" s="339" t="s">
        <v>40</v>
      </c>
      <c r="B34" s="339"/>
      <c r="C34" s="339"/>
      <c r="D34" s="339"/>
      <c r="E34" s="339"/>
      <c r="F34" s="339"/>
    </row>
    <row r="35" spans="1:6" x14ac:dyDescent="0.55000000000000004">
      <c r="A35" s="339" t="str">
        <f>A2</f>
        <v>ประจำเดือนมิถุนายน  2561</v>
      </c>
      <c r="B35" s="339"/>
      <c r="C35" s="339"/>
      <c r="D35" s="339"/>
      <c r="E35" s="339"/>
      <c r="F35" s="339"/>
    </row>
    <row r="36" spans="1:6" x14ac:dyDescent="0.55000000000000004">
      <c r="A36" s="152" t="s">
        <v>21</v>
      </c>
      <c r="B36" s="152" t="s">
        <v>0</v>
      </c>
      <c r="C36" s="152" t="s">
        <v>30</v>
      </c>
      <c r="D36" s="152" t="s">
        <v>94</v>
      </c>
      <c r="E36" s="152" t="s">
        <v>35</v>
      </c>
      <c r="F36" s="160" t="s">
        <v>304</v>
      </c>
    </row>
    <row r="37" spans="1:6" x14ac:dyDescent="0.55000000000000004">
      <c r="A37" s="161" t="s">
        <v>123</v>
      </c>
      <c r="B37" s="154"/>
      <c r="C37" s="155">
        <v>0</v>
      </c>
      <c r="D37" s="155">
        <f>1788300+1192200+596100+566300+428800+654600+1747500</f>
        <v>6973800</v>
      </c>
      <c r="E37" s="155">
        <f>1691100+558700+557200+1109800-3600+552600+550400+549700+547700+545700</f>
        <v>6659300</v>
      </c>
      <c r="F37" s="155">
        <f t="shared" ref="F37:F51" si="1">C37+D37-E37</f>
        <v>314500</v>
      </c>
    </row>
    <row r="38" spans="1:6" x14ac:dyDescent="0.55000000000000004">
      <c r="A38" s="161" t="s">
        <v>85</v>
      </c>
      <c r="B38" s="154"/>
      <c r="C38" s="155">
        <v>0</v>
      </c>
      <c r="D38" s="155">
        <f>280800+280800+93600+79200+82400+314400+46400</f>
        <v>1177600</v>
      </c>
      <c r="E38" s="155">
        <f>276800+89600+89600+89600+89600+89600+89600+89600+134400+139200</f>
        <v>1177600</v>
      </c>
      <c r="F38" s="155">
        <f t="shared" si="1"/>
        <v>0</v>
      </c>
    </row>
    <row r="39" spans="1:6" x14ac:dyDescent="0.55000000000000004">
      <c r="A39" s="161" t="s">
        <v>86</v>
      </c>
      <c r="B39" s="154"/>
      <c r="C39" s="155">
        <v>42700</v>
      </c>
      <c r="D39" s="155">
        <f>171000+114000+228000+114000-91838</f>
        <v>535162</v>
      </c>
      <c r="E39" s="155">
        <f>146016.77+54200+54200+44200+45600+44200+45600+45600+45600+9945.23</f>
        <v>535162</v>
      </c>
      <c r="F39" s="155">
        <f t="shared" si="1"/>
        <v>42700</v>
      </c>
    </row>
    <row r="40" spans="1:6" x14ac:dyDescent="0.55000000000000004">
      <c r="A40" s="161" t="s">
        <v>90</v>
      </c>
      <c r="B40" s="154"/>
      <c r="C40" s="155">
        <v>6870</v>
      </c>
      <c r="D40" s="155">
        <f>239105+164210+323590+162620+122610+94615</f>
        <v>1106750</v>
      </c>
      <c r="E40" s="155">
        <f>238980+79660+79660+81730+79660+81730+81730+81730+81730+97530</f>
        <v>984140</v>
      </c>
      <c r="F40" s="155">
        <f t="shared" si="1"/>
        <v>129480</v>
      </c>
    </row>
    <row r="41" spans="1:6" x14ac:dyDescent="0.55000000000000004">
      <c r="A41" s="161" t="s">
        <v>212</v>
      </c>
      <c r="B41" s="154"/>
      <c r="C41" s="155"/>
      <c r="D41" s="155">
        <v>17100</v>
      </c>
      <c r="E41" s="155">
        <v>17100</v>
      </c>
      <c r="F41" s="155">
        <f>C41+D41-E41</f>
        <v>0</v>
      </c>
    </row>
    <row r="42" spans="1:6" x14ac:dyDescent="0.55000000000000004">
      <c r="A42" s="161" t="s">
        <v>91</v>
      </c>
      <c r="B42" s="153"/>
      <c r="C42" s="155">
        <v>0</v>
      </c>
      <c r="D42" s="155">
        <f>8550+6555+11400+5700-2777</f>
        <v>29428</v>
      </c>
      <c r="E42" s="155">
        <f>4872+2461+3565+2710+2210+2210+2280+2280+2280+4560</f>
        <v>29428</v>
      </c>
      <c r="F42" s="155">
        <f t="shared" si="1"/>
        <v>0</v>
      </c>
    </row>
    <row r="43" spans="1:6" x14ac:dyDescent="0.55000000000000004">
      <c r="A43" s="161" t="s">
        <v>100</v>
      </c>
      <c r="B43" s="153"/>
      <c r="C43" s="155">
        <v>0</v>
      </c>
      <c r="D43" s="155">
        <f>156100+223000</f>
        <v>379100</v>
      </c>
      <c r="E43" s="155">
        <f>149100+223000</f>
        <v>372100</v>
      </c>
      <c r="F43" s="155">
        <f t="shared" si="1"/>
        <v>7000</v>
      </c>
    </row>
    <row r="44" spans="1:6" x14ac:dyDescent="0.55000000000000004">
      <c r="A44" s="161" t="s">
        <v>211</v>
      </c>
      <c r="B44" s="153"/>
      <c r="C44" s="155">
        <v>0</v>
      </c>
      <c r="D44" s="155">
        <v>70000</v>
      </c>
      <c r="E44" s="155">
        <v>70000</v>
      </c>
      <c r="F44" s="155">
        <f t="shared" si="1"/>
        <v>0</v>
      </c>
    </row>
    <row r="45" spans="1:6" x14ac:dyDescent="0.55000000000000004">
      <c r="A45" s="161" t="s">
        <v>303</v>
      </c>
      <c r="B45" s="153"/>
      <c r="C45" s="155"/>
      <c r="D45" s="155">
        <v>39800</v>
      </c>
      <c r="E45" s="155">
        <v>35300</v>
      </c>
      <c r="F45" s="155">
        <f t="shared" si="1"/>
        <v>4500</v>
      </c>
    </row>
    <row r="46" spans="1:6" x14ac:dyDescent="0.55000000000000004">
      <c r="A46" s="161" t="s">
        <v>251</v>
      </c>
      <c r="B46" s="153"/>
      <c r="C46" s="155">
        <v>0</v>
      </c>
      <c r="D46" s="155">
        <v>32500</v>
      </c>
      <c r="E46" s="155">
        <f>6500+26000</f>
        <v>32500</v>
      </c>
      <c r="F46" s="155">
        <f t="shared" si="1"/>
        <v>0</v>
      </c>
    </row>
    <row r="47" spans="1:6" x14ac:dyDescent="0.55000000000000004">
      <c r="A47" s="161" t="s">
        <v>262</v>
      </c>
      <c r="B47" s="153"/>
      <c r="C47" s="155"/>
      <c r="D47" s="155">
        <f>670600+721500+962000</f>
        <v>2354100</v>
      </c>
      <c r="E47" s="155">
        <v>2354100</v>
      </c>
      <c r="F47" s="155">
        <f t="shared" si="1"/>
        <v>0</v>
      </c>
    </row>
    <row r="48" spans="1:6" x14ac:dyDescent="0.55000000000000004">
      <c r="A48" s="161" t="s">
        <v>263</v>
      </c>
      <c r="B48" s="153"/>
      <c r="C48" s="155"/>
      <c r="D48" s="155">
        <f>561000+1386700</f>
        <v>1947700</v>
      </c>
      <c r="E48" s="155">
        <v>1947700</v>
      </c>
      <c r="F48" s="155">
        <f t="shared" si="1"/>
        <v>0</v>
      </c>
    </row>
    <row r="49" spans="1:9" x14ac:dyDescent="0.55000000000000004">
      <c r="A49" s="161" t="s">
        <v>275</v>
      </c>
      <c r="B49" s="153"/>
      <c r="C49" s="155"/>
      <c r="D49" s="155">
        <v>1249000</v>
      </c>
      <c r="E49" s="155">
        <v>1249000</v>
      </c>
      <c r="F49" s="155">
        <f t="shared" si="1"/>
        <v>0</v>
      </c>
    </row>
    <row r="50" spans="1:9" x14ac:dyDescent="0.55000000000000004">
      <c r="A50" s="161" t="s">
        <v>279</v>
      </c>
      <c r="B50" s="153"/>
      <c r="C50" s="155"/>
      <c r="D50" s="155">
        <v>1010000</v>
      </c>
      <c r="E50" s="155">
        <v>1010000</v>
      </c>
      <c r="F50" s="155">
        <f t="shared" si="1"/>
        <v>0</v>
      </c>
    </row>
    <row r="51" spans="1:9" x14ac:dyDescent="0.55000000000000004">
      <c r="A51" s="161" t="s">
        <v>276</v>
      </c>
      <c r="B51" s="153"/>
      <c r="C51" s="155"/>
      <c r="D51" s="155">
        <v>1043000</v>
      </c>
      <c r="E51" s="155">
        <v>1043000</v>
      </c>
      <c r="F51" s="155">
        <f t="shared" si="1"/>
        <v>0</v>
      </c>
    </row>
    <row r="52" spans="1:9" ht="24.75" thickBot="1" x14ac:dyDescent="0.6">
      <c r="A52" s="156" t="s">
        <v>29</v>
      </c>
      <c r="B52" s="157"/>
      <c r="C52" s="158">
        <f>SUM(C37:C51)</f>
        <v>49570</v>
      </c>
      <c r="D52" s="158">
        <f>SUM(D37:D51)</f>
        <v>17965040</v>
      </c>
      <c r="E52" s="158">
        <f>SUM(E37:E51)</f>
        <v>17516430</v>
      </c>
      <c r="F52" s="158">
        <f>SUM(F37:F49)</f>
        <v>498180</v>
      </c>
    </row>
    <row r="53" spans="1:9" ht="24.75" thickTop="1" x14ac:dyDescent="0.55000000000000004"/>
    <row r="54" spans="1:9" x14ac:dyDescent="0.55000000000000004">
      <c r="A54" s="339" t="s">
        <v>194</v>
      </c>
      <c r="B54" s="339"/>
      <c r="C54" s="339"/>
      <c r="D54" s="339"/>
      <c r="E54" s="339"/>
      <c r="F54" s="339"/>
    </row>
    <row r="55" spans="1:9" x14ac:dyDescent="0.55000000000000004">
      <c r="A55" s="345" t="s">
        <v>21</v>
      </c>
      <c r="B55" s="346"/>
      <c r="C55" s="346"/>
      <c r="D55" s="347"/>
      <c r="E55" s="152" t="s">
        <v>15</v>
      </c>
      <c r="F55" s="152" t="s">
        <v>29</v>
      </c>
    </row>
    <row r="56" spans="1:9" x14ac:dyDescent="0.55000000000000004">
      <c r="A56" s="162" t="s">
        <v>195</v>
      </c>
      <c r="B56" s="163"/>
      <c r="C56" s="164"/>
      <c r="D56" s="165"/>
      <c r="E56" s="166">
        <f>5500+282070+12505+11115+12134+12252+12252+42252+12252+12252+73067+37671</f>
        <v>525322</v>
      </c>
      <c r="F56" s="167"/>
    </row>
    <row r="57" spans="1:9" x14ac:dyDescent="0.55000000000000004">
      <c r="A57" s="168" t="s">
        <v>205</v>
      </c>
      <c r="B57" s="64"/>
      <c r="C57" s="169"/>
      <c r="D57" s="170"/>
      <c r="E57" s="171">
        <f>2710+2162+2461+3565+2710+2210+2210+2280+2280+2280+4560</f>
        <v>29428</v>
      </c>
      <c r="F57" s="172"/>
      <c r="H57" s="65" t="s">
        <v>252</v>
      </c>
      <c r="I57" s="65">
        <v>0</v>
      </c>
    </row>
    <row r="58" spans="1:9" x14ac:dyDescent="0.55000000000000004">
      <c r="A58" s="168" t="s">
        <v>196</v>
      </c>
      <c r="B58" s="64"/>
      <c r="C58" s="173"/>
      <c r="D58" s="174"/>
      <c r="E58" s="171">
        <f>564700+564900+561500+558700+557200+555600+554200-3600+552600+550400+549700+547700+545700</f>
        <v>6659300</v>
      </c>
      <c r="F58" s="172"/>
      <c r="H58" s="65" t="s">
        <v>252</v>
      </c>
      <c r="I58" s="65">
        <v>552600</v>
      </c>
    </row>
    <row r="59" spans="1:9" x14ac:dyDescent="0.55000000000000004">
      <c r="A59" s="168" t="s">
        <v>197</v>
      </c>
      <c r="B59" s="64"/>
      <c r="C59" s="64"/>
      <c r="D59" s="175"/>
      <c r="E59" s="155">
        <f>93600+93600+89600+89600+89600+89600+89600+89600+89600+89600+134400+139200</f>
        <v>1177600</v>
      </c>
      <c r="F59" s="172"/>
      <c r="H59" s="65" t="s">
        <v>252</v>
      </c>
      <c r="I59" s="65">
        <v>89600</v>
      </c>
    </row>
    <row r="60" spans="1:9" ht="26.25" x14ac:dyDescent="0.7">
      <c r="A60" s="168" t="s">
        <v>215</v>
      </c>
      <c r="B60" s="64"/>
      <c r="C60" s="64"/>
      <c r="D60" s="175"/>
      <c r="E60" s="176">
        <v>70000</v>
      </c>
      <c r="F60" s="177">
        <f>SUM(E56:E60)</f>
        <v>8461650</v>
      </c>
    </row>
    <row r="61" spans="1:9" x14ac:dyDescent="0.55000000000000004">
      <c r="A61" s="168"/>
      <c r="B61" s="64"/>
      <c r="C61" s="64"/>
      <c r="D61" s="175"/>
      <c r="E61" s="153"/>
      <c r="F61" s="153"/>
    </row>
    <row r="62" spans="1:9" x14ac:dyDescent="0.55000000000000004">
      <c r="A62" s="168" t="s">
        <v>198</v>
      </c>
      <c r="B62" s="64"/>
      <c r="C62" s="64"/>
      <c r="D62" s="175"/>
      <c r="E62" s="155">
        <f>492235+508358.85+491027+653976.18-10000+507280+505480+515180+529180+517980+517980+517980+517980</f>
        <v>6264637.0300000003</v>
      </c>
      <c r="F62" s="155"/>
    </row>
    <row r="63" spans="1:9" x14ac:dyDescent="0.55000000000000004">
      <c r="A63" s="168" t="s">
        <v>199</v>
      </c>
      <c r="B63" s="64"/>
      <c r="C63" s="64"/>
      <c r="D63" s="175"/>
      <c r="E63" s="155">
        <f>79660+79660+79660+79660+79660+79660+81730+81730+81730+81730+81730+97530</f>
        <v>984140</v>
      </c>
      <c r="F63" s="155"/>
      <c r="H63" s="65" t="s">
        <v>252</v>
      </c>
      <c r="I63" s="65">
        <v>0</v>
      </c>
    </row>
    <row r="64" spans="1:9" x14ac:dyDescent="0.55000000000000004">
      <c r="A64" s="168" t="s">
        <v>214</v>
      </c>
      <c r="B64" s="64"/>
      <c r="C64" s="64"/>
      <c r="D64" s="175"/>
      <c r="E64" s="155">
        <f>54200+43200.67+48616.1+54200+54200+44200+44200+45600+45600+45600+45600+9945.23+35654.77</f>
        <v>570816.77</v>
      </c>
      <c r="F64" s="155"/>
      <c r="H64" s="65" t="s">
        <v>252</v>
      </c>
      <c r="I64" s="65">
        <v>0</v>
      </c>
    </row>
    <row r="65" spans="1:9" ht="26.25" x14ac:dyDescent="0.7">
      <c r="A65" s="168" t="s">
        <v>213</v>
      </c>
      <c r="B65" s="64"/>
      <c r="C65" s="64"/>
      <c r="D65" s="175"/>
      <c r="E65" s="176">
        <v>17100</v>
      </c>
      <c r="F65" s="155">
        <f>SUM(E62:E65)</f>
        <v>7836693.8000000007</v>
      </c>
      <c r="H65" s="65">
        <v>35654.769999999997</v>
      </c>
      <c r="I65" s="178">
        <f>F65+H65</f>
        <v>7872348.5700000003</v>
      </c>
    </row>
    <row r="66" spans="1:9" x14ac:dyDescent="0.55000000000000004">
      <c r="A66" s="168"/>
      <c r="B66" s="64"/>
      <c r="C66" s="64"/>
      <c r="D66" s="175"/>
      <c r="E66" s="155"/>
      <c r="F66" s="155"/>
      <c r="H66" s="65" t="s">
        <v>79</v>
      </c>
    </row>
    <row r="67" spans="1:9" x14ac:dyDescent="0.55000000000000004">
      <c r="A67" s="168" t="s">
        <v>301</v>
      </c>
      <c r="B67" s="64"/>
      <c r="C67" s="64"/>
      <c r="D67" s="175"/>
      <c r="E67" s="155">
        <v>251690</v>
      </c>
      <c r="F67" s="155"/>
    </row>
    <row r="68" spans="1:9" ht="26.25" x14ac:dyDescent="0.7">
      <c r="A68" s="168" t="s">
        <v>302</v>
      </c>
      <c r="B68" s="64"/>
      <c r="C68" s="64"/>
      <c r="D68" s="175"/>
      <c r="E68" s="176">
        <v>35300</v>
      </c>
      <c r="F68" s="155">
        <f>SUM(E67:E68)</f>
        <v>286990</v>
      </c>
    </row>
    <row r="69" spans="1:9" x14ac:dyDescent="0.55000000000000004">
      <c r="A69" s="168" t="s">
        <v>267</v>
      </c>
      <c r="B69" s="64"/>
      <c r="C69" s="64"/>
      <c r="D69" s="175"/>
      <c r="E69" s="155">
        <f>1552227.32+231760+23520+420280.39+468927+720182.15+154035.5+23040</f>
        <v>3593972.36</v>
      </c>
      <c r="F69" s="155"/>
    </row>
    <row r="70" spans="1:9" ht="26.25" x14ac:dyDescent="0.7">
      <c r="A70" s="168" t="s">
        <v>268</v>
      </c>
      <c r="B70" s="64"/>
      <c r="C70" s="64"/>
      <c r="D70" s="175"/>
      <c r="E70" s="176">
        <f>6500+26000</f>
        <v>32500</v>
      </c>
      <c r="F70" s="155">
        <f>SUM(E69:E70)</f>
        <v>3626472.36</v>
      </c>
    </row>
    <row r="71" spans="1:9" x14ac:dyDescent="0.55000000000000004">
      <c r="A71" s="168" t="s">
        <v>206</v>
      </c>
      <c r="B71" s="64"/>
      <c r="C71" s="64"/>
      <c r="D71" s="175"/>
      <c r="E71" s="155">
        <f>49877+241078.82+1215+67299+562781.78+176330+142460+36000+427673.9+970032.74</f>
        <v>2674748.2400000002</v>
      </c>
      <c r="F71" s="155"/>
    </row>
    <row r="72" spans="1:9" ht="26.25" x14ac:dyDescent="0.7">
      <c r="A72" s="168" t="s">
        <v>207</v>
      </c>
      <c r="B72" s="64"/>
      <c r="C72" s="64"/>
      <c r="D72" s="175"/>
      <c r="E72" s="176">
        <f>149100+223000</f>
        <v>372100</v>
      </c>
      <c r="F72" s="155">
        <f>SUM(E71:E72)</f>
        <v>3046848.24</v>
      </c>
    </row>
    <row r="73" spans="1:9" x14ac:dyDescent="0.55000000000000004">
      <c r="A73" s="168"/>
      <c r="B73" s="64"/>
      <c r="C73" s="64"/>
      <c r="D73" s="175"/>
      <c r="E73" s="155"/>
      <c r="F73" s="155"/>
    </row>
    <row r="74" spans="1:9" x14ac:dyDescent="0.55000000000000004">
      <c r="A74" s="168" t="s">
        <v>264</v>
      </c>
      <c r="B74" s="64"/>
      <c r="C74" s="64"/>
      <c r="D74" s="175"/>
      <c r="E74" s="155">
        <f>814000+84000+557000+33000+126500</f>
        <v>1614500</v>
      </c>
      <c r="F74" s="155"/>
    </row>
    <row r="75" spans="1:9" x14ac:dyDescent="0.55000000000000004">
      <c r="A75" s="168" t="s">
        <v>265</v>
      </c>
      <c r="B75" s="64"/>
      <c r="C75" s="64"/>
      <c r="D75" s="175"/>
      <c r="E75" s="155">
        <f>561000+1386700</f>
        <v>1947700</v>
      </c>
      <c r="F75" s="155"/>
    </row>
    <row r="76" spans="1:9" x14ac:dyDescent="0.55000000000000004">
      <c r="A76" s="153" t="s">
        <v>266</v>
      </c>
      <c r="B76" s="153"/>
      <c r="C76" s="153"/>
      <c r="D76" s="153"/>
      <c r="E76" s="155">
        <f>670600+721500+962000</f>
        <v>2354100</v>
      </c>
      <c r="F76" s="155"/>
    </row>
    <row r="77" spans="1:9" x14ac:dyDescent="0.55000000000000004">
      <c r="A77" s="153" t="s">
        <v>277</v>
      </c>
      <c r="B77" s="153"/>
      <c r="C77" s="168"/>
      <c r="D77" s="175"/>
      <c r="E77" s="155">
        <v>1249000</v>
      </c>
      <c r="F77" s="155"/>
    </row>
    <row r="78" spans="1:9" x14ac:dyDescent="0.55000000000000004">
      <c r="A78" s="153" t="s">
        <v>280</v>
      </c>
      <c r="B78" s="153"/>
      <c r="C78" s="153"/>
      <c r="D78" s="153"/>
      <c r="E78" s="155">
        <v>1010000</v>
      </c>
      <c r="F78" s="155"/>
    </row>
    <row r="79" spans="1:9" ht="26.25" x14ac:dyDescent="0.7">
      <c r="A79" s="179" t="s">
        <v>278</v>
      </c>
      <c r="B79" s="179"/>
      <c r="C79" s="179"/>
      <c r="D79" s="179"/>
      <c r="E79" s="180">
        <v>1043000</v>
      </c>
      <c r="F79" s="181">
        <f>SUM(E74:E79)</f>
        <v>9218300</v>
      </c>
    </row>
    <row r="87" spans="1:7" x14ac:dyDescent="0.55000000000000004">
      <c r="A87" s="339" t="s">
        <v>300</v>
      </c>
      <c r="B87" s="339"/>
      <c r="C87" s="339"/>
      <c r="D87" s="339"/>
      <c r="E87" s="339"/>
      <c r="F87" s="339"/>
    </row>
    <row r="88" spans="1:7" x14ac:dyDescent="0.55000000000000004">
      <c r="A88" s="345" t="s">
        <v>21</v>
      </c>
      <c r="B88" s="346"/>
      <c r="C88" s="346"/>
      <c r="D88" s="347"/>
      <c r="E88" s="152" t="s">
        <v>15</v>
      </c>
      <c r="F88" s="134"/>
    </row>
    <row r="89" spans="1:7" x14ac:dyDescent="0.55000000000000004">
      <c r="A89" s="168" t="s">
        <v>283</v>
      </c>
      <c r="B89" s="64"/>
      <c r="C89" s="64"/>
      <c r="D89" s="175"/>
      <c r="E89" s="155">
        <v>487651</v>
      </c>
    </row>
    <row r="90" spans="1:7" x14ac:dyDescent="0.55000000000000004">
      <c r="A90" s="168" t="s">
        <v>284</v>
      </c>
      <c r="B90" s="64"/>
      <c r="C90" s="64"/>
      <c r="D90" s="175"/>
      <c r="E90" s="155">
        <v>1881660</v>
      </c>
    </row>
    <row r="91" spans="1:7" x14ac:dyDescent="0.55000000000000004">
      <c r="A91" s="168" t="s">
        <v>285</v>
      </c>
      <c r="B91" s="64"/>
      <c r="C91" s="64"/>
      <c r="D91" s="175"/>
      <c r="E91" s="155">
        <v>5746657.0300000003</v>
      </c>
      <c r="G91" s="65" t="s">
        <v>79</v>
      </c>
    </row>
    <row r="92" spans="1:7" x14ac:dyDescent="0.55000000000000004">
      <c r="A92" s="168" t="s">
        <v>286</v>
      </c>
      <c r="B92" s="64"/>
      <c r="C92" s="64"/>
      <c r="D92" s="175"/>
      <c r="E92" s="155">
        <v>205010</v>
      </c>
    </row>
    <row r="93" spans="1:7" x14ac:dyDescent="0.55000000000000004">
      <c r="A93" s="168" t="s">
        <v>287</v>
      </c>
      <c r="B93" s="64"/>
      <c r="C93" s="64"/>
      <c r="D93" s="175"/>
      <c r="E93" s="155">
        <v>3416896.86</v>
      </c>
    </row>
    <row r="94" spans="1:7" x14ac:dyDescent="0.55000000000000004">
      <c r="A94" s="168" t="s">
        <v>288</v>
      </c>
      <c r="B94" s="64"/>
      <c r="C94" s="64"/>
      <c r="D94" s="175"/>
      <c r="E94" s="155">
        <v>1704715.5</v>
      </c>
    </row>
    <row r="95" spans="1:7" x14ac:dyDescent="0.55000000000000004">
      <c r="A95" s="168" t="s">
        <v>293</v>
      </c>
      <c r="B95" s="64"/>
      <c r="C95" s="64"/>
      <c r="D95" s="175"/>
      <c r="E95" s="155">
        <v>900982.56</v>
      </c>
    </row>
    <row r="96" spans="1:7" x14ac:dyDescent="0.55000000000000004">
      <c r="A96" s="168" t="s">
        <v>289</v>
      </c>
      <c r="B96" s="64"/>
      <c r="C96" s="64"/>
      <c r="D96" s="175"/>
      <c r="E96" s="155">
        <v>435994.97</v>
      </c>
    </row>
    <row r="97" spans="1:5" x14ac:dyDescent="0.55000000000000004">
      <c r="A97" s="168" t="s">
        <v>290</v>
      </c>
      <c r="B97" s="64"/>
      <c r="C97" s="64"/>
      <c r="D97" s="175"/>
      <c r="E97" s="155">
        <v>1488000</v>
      </c>
    </row>
    <row r="98" spans="1:5" x14ac:dyDescent="0.55000000000000004">
      <c r="A98" s="168" t="s">
        <v>291</v>
      </c>
      <c r="B98" s="64"/>
      <c r="C98" s="64"/>
      <c r="D98" s="175"/>
      <c r="E98" s="155">
        <v>10000</v>
      </c>
    </row>
    <row r="99" spans="1:5" x14ac:dyDescent="0.55000000000000004">
      <c r="A99" s="168" t="s">
        <v>292</v>
      </c>
      <c r="B99" s="64"/>
      <c r="C99" s="64"/>
      <c r="D99" s="175"/>
      <c r="E99" s="155">
        <v>2701040</v>
      </c>
    </row>
    <row r="100" spans="1:5" x14ac:dyDescent="0.55000000000000004">
      <c r="A100" s="182" t="s">
        <v>29</v>
      </c>
      <c r="B100" s="183"/>
      <c r="C100" s="183"/>
      <c r="D100" s="184"/>
      <c r="E100" s="185">
        <f>SUM(E89:E99)</f>
        <v>18978607.920000002</v>
      </c>
    </row>
    <row r="119" spans="1:6" x14ac:dyDescent="0.55000000000000004">
      <c r="A119" s="339" t="s">
        <v>294</v>
      </c>
      <c r="B119" s="339"/>
      <c r="C119" s="339"/>
      <c r="D119" s="339"/>
      <c r="E119" s="339"/>
      <c r="F119" s="339"/>
    </row>
    <row r="120" spans="1:6" x14ac:dyDescent="0.55000000000000004">
      <c r="A120" s="345" t="s">
        <v>21</v>
      </c>
      <c r="B120" s="346"/>
      <c r="C120" s="346"/>
      <c r="D120" s="347"/>
      <c r="E120" s="152" t="s">
        <v>15</v>
      </c>
      <c r="F120" s="134"/>
    </row>
    <row r="121" spans="1:6" x14ac:dyDescent="0.55000000000000004">
      <c r="A121" s="168" t="s">
        <v>283</v>
      </c>
      <c r="B121" s="64"/>
      <c r="C121" s="64"/>
      <c r="D121" s="175"/>
      <c r="E121" s="155">
        <v>487651</v>
      </c>
    </row>
    <row r="122" spans="1:6" x14ac:dyDescent="0.55000000000000004">
      <c r="A122" s="168" t="s">
        <v>295</v>
      </c>
      <c r="B122" s="64"/>
      <c r="C122" s="64"/>
      <c r="D122" s="175"/>
      <c r="E122" s="155">
        <v>7246868</v>
      </c>
    </row>
    <row r="123" spans="1:6" x14ac:dyDescent="0.55000000000000004">
      <c r="A123" s="168" t="s">
        <v>284</v>
      </c>
      <c r="B123" s="64"/>
      <c r="C123" s="64"/>
      <c r="D123" s="175"/>
      <c r="E123" s="155">
        <v>1881660</v>
      </c>
    </row>
    <row r="124" spans="1:6" x14ac:dyDescent="0.55000000000000004">
      <c r="A124" s="168" t="s">
        <v>285</v>
      </c>
      <c r="B124" s="64"/>
      <c r="C124" s="64"/>
      <c r="D124" s="175"/>
      <c r="E124" s="155">
        <v>5746657.0300000003</v>
      </c>
    </row>
    <row r="125" spans="1:6" x14ac:dyDescent="0.55000000000000004">
      <c r="A125" s="168" t="s">
        <v>296</v>
      </c>
      <c r="B125" s="64"/>
      <c r="C125" s="64"/>
      <c r="D125" s="175"/>
      <c r="E125" s="155">
        <v>1428926.77</v>
      </c>
    </row>
    <row r="126" spans="1:6" x14ac:dyDescent="0.55000000000000004">
      <c r="A126" s="168" t="s">
        <v>286</v>
      </c>
      <c r="B126" s="64"/>
      <c r="C126" s="64"/>
      <c r="D126" s="175"/>
      <c r="E126" s="155">
        <v>205010</v>
      </c>
    </row>
    <row r="127" spans="1:6" x14ac:dyDescent="0.55000000000000004">
      <c r="A127" s="168" t="s">
        <v>287</v>
      </c>
      <c r="B127" s="64"/>
      <c r="C127" s="64"/>
      <c r="D127" s="175"/>
      <c r="E127" s="155">
        <v>3416896.86</v>
      </c>
    </row>
    <row r="128" spans="1:6" x14ac:dyDescent="0.55000000000000004">
      <c r="A128" s="168" t="s">
        <v>297</v>
      </c>
      <c r="B128" s="64"/>
      <c r="C128" s="64"/>
      <c r="D128" s="175"/>
      <c r="E128" s="155">
        <v>32500</v>
      </c>
    </row>
    <row r="129" spans="1:5" x14ac:dyDescent="0.55000000000000004">
      <c r="A129" s="168" t="s">
        <v>288</v>
      </c>
      <c r="B129" s="64"/>
      <c r="C129" s="64"/>
      <c r="D129" s="175"/>
      <c r="E129" s="155">
        <v>1704715.5</v>
      </c>
    </row>
    <row r="130" spans="1:5" x14ac:dyDescent="0.55000000000000004">
      <c r="A130" s="168" t="s">
        <v>298</v>
      </c>
      <c r="B130" s="64"/>
      <c r="C130" s="64"/>
      <c r="D130" s="175"/>
      <c r="E130" s="155">
        <v>372100</v>
      </c>
    </row>
    <row r="131" spans="1:5" x14ac:dyDescent="0.55000000000000004">
      <c r="A131" s="168" t="s">
        <v>293</v>
      </c>
      <c r="B131" s="64"/>
      <c r="C131" s="64"/>
      <c r="D131" s="175"/>
      <c r="E131" s="155">
        <v>900982.56</v>
      </c>
    </row>
    <row r="132" spans="1:5" x14ac:dyDescent="0.55000000000000004">
      <c r="A132" s="168" t="s">
        <v>289</v>
      </c>
      <c r="B132" s="64"/>
      <c r="C132" s="64"/>
      <c r="D132" s="175"/>
      <c r="E132" s="155">
        <v>435994.97</v>
      </c>
    </row>
    <row r="133" spans="1:5" x14ac:dyDescent="0.55000000000000004">
      <c r="A133" s="168" t="s">
        <v>290</v>
      </c>
      <c r="B133" s="64"/>
      <c r="C133" s="64"/>
      <c r="D133" s="175"/>
      <c r="E133" s="155">
        <v>1488000</v>
      </c>
    </row>
    <row r="134" spans="1:5" x14ac:dyDescent="0.55000000000000004">
      <c r="A134" s="168" t="s">
        <v>299</v>
      </c>
      <c r="B134" s="64"/>
      <c r="C134" s="64"/>
      <c r="D134" s="175"/>
      <c r="E134" s="155">
        <v>7603800</v>
      </c>
    </row>
    <row r="135" spans="1:5" x14ac:dyDescent="0.55000000000000004">
      <c r="A135" s="168" t="s">
        <v>291</v>
      </c>
      <c r="B135" s="64"/>
      <c r="C135" s="64"/>
      <c r="D135" s="175"/>
      <c r="E135" s="155">
        <v>10000</v>
      </c>
    </row>
    <row r="136" spans="1:5" x14ac:dyDescent="0.55000000000000004">
      <c r="A136" s="168" t="s">
        <v>292</v>
      </c>
      <c r="B136" s="64"/>
      <c r="C136" s="64"/>
      <c r="D136" s="175"/>
      <c r="E136" s="155">
        <v>2701040</v>
      </c>
    </row>
    <row r="137" spans="1:5" x14ac:dyDescent="0.55000000000000004">
      <c r="A137" s="168"/>
      <c r="B137" s="64"/>
      <c r="C137" s="64"/>
      <c r="D137" s="175"/>
      <c r="E137" s="155"/>
    </row>
    <row r="138" spans="1:5" x14ac:dyDescent="0.55000000000000004">
      <c r="A138" s="182" t="s">
        <v>29</v>
      </c>
      <c r="B138" s="183"/>
      <c r="C138" s="183"/>
      <c r="D138" s="184"/>
      <c r="E138" s="185">
        <f>SUM(E121:E136)</f>
        <v>35662802.689999998</v>
      </c>
    </row>
    <row r="149" spans="1:5" x14ac:dyDescent="0.55000000000000004">
      <c r="A149" s="345" t="s">
        <v>21</v>
      </c>
      <c r="B149" s="346"/>
      <c r="C149" s="346"/>
      <c r="D149" s="347"/>
      <c r="E149" s="152" t="s">
        <v>15</v>
      </c>
    </row>
    <row r="150" spans="1:5" x14ac:dyDescent="0.55000000000000004">
      <c r="A150" s="168" t="s">
        <v>283</v>
      </c>
      <c r="B150" s="64"/>
      <c r="C150" s="64"/>
      <c r="D150" s="175"/>
      <c r="E150" s="155">
        <v>525322</v>
      </c>
    </row>
    <row r="151" spans="1:5" x14ac:dyDescent="0.55000000000000004">
      <c r="A151" s="168" t="s">
        <v>295</v>
      </c>
      <c r="B151" s="64"/>
      <c r="C151" s="64"/>
      <c r="D151" s="175"/>
      <c r="E151" s="155">
        <v>0</v>
      </c>
    </row>
    <row r="152" spans="1:5" x14ac:dyDescent="0.55000000000000004">
      <c r="A152" s="168" t="s">
        <v>284</v>
      </c>
      <c r="B152" s="64"/>
      <c r="C152" s="64"/>
      <c r="D152" s="175"/>
      <c r="E152" s="155">
        <v>2052720</v>
      </c>
    </row>
    <row r="153" spans="1:5" x14ac:dyDescent="0.55000000000000004">
      <c r="A153" s="168" t="s">
        <v>285</v>
      </c>
      <c r="B153" s="64"/>
      <c r="C153" s="64"/>
      <c r="D153" s="175"/>
      <c r="E153" s="155">
        <v>6264637.0300000003</v>
      </c>
    </row>
    <row r="154" spans="1:5" x14ac:dyDescent="0.55000000000000004">
      <c r="A154" s="168" t="s">
        <v>296</v>
      </c>
      <c r="B154" s="64"/>
      <c r="C154" s="64"/>
      <c r="D154" s="175"/>
      <c r="E154" s="155">
        <v>0</v>
      </c>
    </row>
    <row r="155" spans="1:5" x14ac:dyDescent="0.55000000000000004">
      <c r="A155" s="168" t="s">
        <v>286</v>
      </c>
      <c r="B155" s="64"/>
      <c r="C155" s="64"/>
      <c r="D155" s="175"/>
      <c r="E155" s="155">
        <v>251690</v>
      </c>
    </row>
    <row r="156" spans="1:5" x14ac:dyDescent="0.55000000000000004">
      <c r="A156" s="168" t="s">
        <v>287</v>
      </c>
      <c r="B156" s="64"/>
      <c r="C156" s="64"/>
      <c r="D156" s="175"/>
      <c r="E156" s="155">
        <v>3593972.36</v>
      </c>
    </row>
    <row r="157" spans="1:5" x14ac:dyDescent="0.55000000000000004">
      <c r="A157" s="168" t="s">
        <v>297</v>
      </c>
      <c r="B157" s="64"/>
      <c r="C157" s="64"/>
      <c r="D157" s="175"/>
      <c r="E157" s="155">
        <v>0</v>
      </c>
    </row>
    <row r="158" spans="1:5" x14ac:dyDescent="0.55000000000000004">
      <c r="A158" s="168" t="s">
        <v>288</v>
      </c>
      <c r="B158" s="64"/>
      <c r="C158" s="64"/>
      <c r="D158" s="175"/>
      <c r="E158" s="155">
        <v>2674748.2400000002</v>
      </c>
    </row>
    <row r="159" spans="1:5" x14ac:dyDescent="0.55000000000000004">
      <c r="A159" s="168" t="s">
        <v>298</v>
      </c>
      <c r="B159" s="64"/>
      <c r="C159" s="64"/>
      <c r="D159" s="175"/>
      <c r="E159" s="155">
        <v>0</v>
      </c>
    </row>
    <row r="160" spans="1:5" x14ac:dyDescent="0.55000000000000004">
      <c r="A160" s="168" t="s">
        <v>293</v>
      </c>
      <c r="B160" s="64"/>
      <c r="C160" s="64"/>
      <c r="D160" s="175"/>
      <c r="E160" s="155">
        <v>906978.78</v>
      </c>
    </row>
    <row r="161" spans="1:5" x14ac:dyDescent="0.55000000000000004">
      <c r="A161" s="168" t="s">
        <v>289</v>
      </c>
      <c r="B161" s="64"/>
      <c r="C161" s="64"/>
      <c r="D161" s="175"/>
      <c r="E161" s="155">
        <v>456374.97</v>
      </c>
    </row>
    <row r="162" spans="1:5" x14ac:dyDescent="0.55000000000000004">
      <c r="A162" s="168" t="s">
        <v>290</v>
      </c>
      <c r="B162" s="64"/>
      <c r="C162" s="64"/>
      <c r="D162" s="175"/>
      <c r="E162" s="155">
        <v>1614500</v>
      </c>
    </row>
    <row r="163" spans="1:5" x14ac:dyDescent="0.55000000000000004">
      <c r="A163" s="168" t="s">
        <v>299</v>
      </c>
      <c r="B163" s="64"/>
      <c r="C163" s="64"/>
      <c r="D163" s="175"/>
      <c r="E163" s="155">
        <v>0</v>
      </c>
    </row>
    <row r="164" spans="1:5" x14ac:dyDescent="0.55000000000000004">
      <c r="A164" s="168" t="s">
        <v>291</v>
      </c>
      <c r="B164" s="64"/>
      <c r="C164" s="64"/>
      <c r="D164" s="175"/>
      <c r="E164" s="155">
        <v>10000</v>
      </c>
    </row>
    <row r="165" spans="1:5" x14ac:dyDescent="0.55000000000000004">
      <c r="A165" s="168" t="s">
        <v>292</v>
      </c>
      <c r="B165" s="64"/>
      <c r="C165" s="64"/>
      <c r="D165" s="175"/>
      <c r="E165" s="155">
        <v>2711040</v>
      </c>
    </row>
    <row r="166" spans="1:5" x14ac:dyDescent="0.55000000000000004">
      <c r="A166" s="168"/>
      <c r="B166" s="64"/>
      <c r="C166" s="64"/>
      <c r="D166" s="175"/>
      <c r="E166" s="155"/>
    </row>
    <row r="167" spans="1:5" x14ac:dyDescent="0.55000000000000004">
      <c r="A167" s="182" t="s">
        <v>29</v>
      </c>
      <c r="B167" s="183"/>
      <c r="C167" s="183"/>
      <c r="D167" s="184"/>
      <c r="E167" s="185">
        <f>SUM(E150:E165)</f>
        <v>21061983.380000003</v>
      </c>
    </row>
  </sheetData>
  <mergeCells count="11">
    <mergeCell ref="A149:D149"/>
    <mergeCell ref="A54:F54"/>
    <mergeCell ref="A1:F1"/>
    <mergeCell ref="A2:F2"/>
    <mergeCell ref="A34:F34"/>
    <mergeCell ref="A35:F35"/>
    <mergeCell ref="A119:F119"/>
    <mergeCell ref="A120:D120"/>
    <mergeCell ref="A87:F87"/>
    <mergeCell ref="A88:D88"/>
    <mergeCell ref="A55:D55"/>
  </mergeCells>
  <pageMargins left="0.25" right="0.25" top="0.75" bottom="0.75" header="0.3" footer="0.3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6"/>
  <sheetViews>
    <sheetView tabSelected="1" zoomScaleNormal="100" workbookViewId="0">
      <selection activeCell="N13" sqref="N13"/>
    </sheetView>
  </sheetViews>
  <sheetFormatPr defaultColWidth="9.140625" defaultRowHeight="21" x14ac:dyDescent="0.45"/>
  <cols>
    <col min="1" max="1" width="2.5703125" style="2" customWidth="1"/>
    <col min="2" max="2" width="18.85546875" style="2" customWidth="1"/>
    <col min="3" max="3" width="4" style="2" customWidth="1"/>
    <col min="4" max="4" width="16.42578125" style="2" customWidth="1"/>
    <col min="5" max="5" width="3.28515625" style="2" customWidth="1"/>
    <col min="6" max="6" width="13.140625" style="2" bestFit="1" customWidth="1"/>
    <col min="7" max="7" width="1.7109375" style="2" customWidth="1"/>
    <col min="8" max="8" width="5.85546875" style="2" customWidth="1"/>
    <col min="9" max="9" width="15.28515625" style="2" customWidth="1"/>
    <col min="10" max="10" width="3.28515625" style="2" customWidth="1"/>
    <col min="11" max="11" width="11.28515625" style="2" customWidth="1"/>
    <col min="12" max="12" width="14" style="2" bestFit="1" customWidth="1"/>
    <col min="13" max="13" width="9.140625" style="2"/>
    <col min="14" max="14" width="10.28515625" style="2" bestFit="1" customWidth="1"/>
    <col min="15" max="16384" width="9.140625" style="2"/>
  </cols>
  <sheetData>
    <row r="1" spans="1:12" ht="21.75" customHeight="1" x14ac:dyDescent="0.45">
      <c r="A1" s="354" t="s">
        <v>10</v>
      </c>
      <c r="B1" s="355"/>
      <c r="C1" s="355"/>
      <c r="D1" s="355"/>
      <c r="E1" s="355"/>
      <c r="F1" s="355"/>
      <c r="G1" s="356"/>
      <c r="H1" s="354" t="s">
        <v>174</v>
      </c>
      <c r="I1" s="355"/>
      <c r="J1" s="356"/>
      <c r="K1" s="1"/>
    </row>
    <row r="2" spans="1:12" ht="21.75" customHeight="1" x14ac:dyDescent="0.45">
      <c r="A2" s="357" t="s">
        <v>11</v>
      </c>
      <c r="B2" s="358"/>
      <c r="C2" s="358"/>
      <c r="D2" s="358"/>
      <c r="E2" s="358"/>
      <c r="F2" s="358"/>
      <c r="G2" s="359"/>
      <c r="H2" s="349" t="s">
        <v>175</v>
      </c>
      <c r="I2" s="348"/>
      <c r="J2" s="360"/>
    </row>
    <row r="3" spans="1:12" ht="12.75" customHeight="1" x14ac:dyDescent="0.45">
      <c r="A3" s="3"/>
      <c r="B3" s="4"/>
      <c r="C3" s="5"/>
      <c r="D3" s="6"/>
      <c r="E3" s="5"/>
      <c r="F3" s="5"/>
      <c r="G3" s="7"/>
      <c r="H3" s="361" t="s">
        <v>12</v>
      </c>
      <c r="I3" s="362"/>
      <c r="J3" s="363"/>
    </row>
    <row r="4" spans="1:12" ht="18.75" customHeight="1" x14ac:dyDescent="0.45">
      <c r="A4" s="8"/>
      <c r="B4" s="9" t="s">
        <v>92</v>
      </c>
      <c r="C4" s="9"/>
      <c r="D4" s="9"/>
      <c r="E4" s="350">
        <v>22462</v>
      </c>
      <c r="F4" s="350"/>
      <c r="G4" s="10"/>
      <c r="H4" s="11"/>
      <c r="I4" s="12">
        <v>1043791.32</v>
      </c>
      <c r="J4" s="13"/>
    </row>
    <row r="5" spans="1:12" ht="17.25" customHeight="1" x14ac:dyDescent="0.45">
      <c r="A5" s="8"/>
      <c r="B5" s="14" t="s">
        <v>50</v>
      </c>
      <c r="C5" s="9"/>
      <c r="D5" s="9"/>
      <c r="E5" s="9"/>
      <c r="F5" s="9"/>
      <c r="G5" s="10"/>
      <c r="H5" s="8"/>
      <c r="I5" s="9"/>
      <c r="J5" s="10"/>
      <c r="L5" s="21">
        <f>I4+I7</f>
        <v>1043791.32</v>
      </c>
    </row>
    <row r="6" spans="1:12" ht="16.5" customHeight="1" x14ac:dyDescent="0.45">
      <c r="A6" s="8"/>
      <c r="B6" s="43" t="s">
        <v>13</v>
      </c>
      <c r="C6" s="44"/>
      <c r="D6" s="43" t="s">
        <v>14</v>
      </c>
      <c r="E6" s="44"/>
      <c r="F6" s="45" t="s">
        <v>15</v>
      </c>
      <c r="G6" s="10"/>
      <c r="H6" s="8"/>
      <c r="I6" s="9"/>
      <c r="J6" s="10"/>
    </row>
    <row r="7" spans="1:12" ht="8.4499999999999993" customHeight="1" x14ac:dyDescent="0.45">
      <c r="A7" s="8"/>
      <c r="B7" s="29"/>
      <c r="C7" s="16"/>
      <c r="D7" s="15"/>
      <c r="E7" s="16"/>
      <c r="F7" s="30"/>
      <c r="G7" s="10"/>
      <c r="H7" s="8"/>
      <c r="I7" s="18">
        <f>SUM(F7:F8)</f>
        <v>0</v>
      </c>
      <c r="J7" s="10"/>
    </row>
    <row r="8" spans="1:12" ht="15" customHeight="1" x14ac:dyDescent="0.45">
      <c r="A8" s="8"/>
      <c r="B8" s="29" t="s">
        <v>316</v>
      </c>
      <c r="C8" s="16"/>
      <c r="D8" s="29" t="s">
        <v>316</v>
      </c>
      <c r="E8" s="16"/>
      <c r="F8" s="29" t="s">
        <v>316</v>
      </c>
      <c r="G8" s="10"/>
      <c r="H8" s="8"/>
      <c r="I8" s="29" t="s">
        <v>316</v>
      </c>
      <c r="J8" s="10"/>
    </row>
    <row r="9" spans="1:12" ht="24" customHeight="1" x14ac:dyDescent="0.45">
      <c r="A9" s="8"/>
      <c r="B9" s="14" t="s">
        <v>16</v>
      </c>
      <c r="C9" s="9"/>
      <c r="D9" s="9"/>
      <c r="E9" s="9"/>
      <c r="F9" s="9"/>
      <c r="G9" s="10"/>
      <c r="H9" s="8"/>
      <c r="I9" s="9"/>
      <c r="J9" s="10"/>
      <c r="L9" s="28">
        <f>L5-I37</f>
        <v>361891.73</v>
      </c>
    </row>
    <row r="10" spans="1:12" ht="18.95" customHeight="1" x14ac:dyDescent="0.45">
      <c r="A10" s="8"/>
      <c r="B10" s="36" t="s">
        <v>103</v>
      </c>
      <c r="C10" s="9"/>
      <c r="D10" s="36" t="s">
        <v>17</v>
      </c>
      <c r="E10" s="9"/>
      <c r="F10" s="37" t="s">
        <v>15</v>
      </c>
      <c r="G10" s="10"/>
      <c r="H10" s="8"/>
      <c r="I10" s="9"/>
      <c r="J10" s="10"/>
    </row>
    <row r="11" spans="1:12" ht="18.95" customHeight="1" x14ac:dyDescent="0.45">
      <c r="A11" s="8"/>
      <c r="B11" s="17" t="s">
        <v>634</v>
      </c>
      <c r="C11" s="210"/>
      <c r="D11" s="17" t="s">
        <v>633</v>
      </c>
      <c r="E11" s="9"/>
      <c r="F11" s="18">
        <v>2772</v>
      </c>
      <c r="G11" s="10"/>
      <c r="H11" s="8"/>
      <c r="I11" s="9"/>
      <c r="J11" s="10"/>
    </row>
    <row r="12" spans="1:12" ht="18.95" customHeight="1" x14ac:dyDescent="0.45">
      <c r="A12" s="8"/>
      <c r="B12" s="17" t="s">
        <v>732</v>
      </c>
      <c r="C12" s="209"/>
      <c r="D12" s="17" t="s">
        <v>733</v>
      </c>
      <c r="E12" s="9"/>
      <c r="F12" s="18">
        <v>1086</v>
      </c>
      <c r="G12" s="10"/>
      <c r="H12" s="8"/>
      <c r="I12" s="9"/>
      <c r="J12" s="10"/>
    </row>
    <row r="13" spans="1:12" ht="18.95" customHeight="1" x14ac:dyDescent="0.45">
      <c r="A13" s="8"/>
      <c r="B13" s="17" t="s">
        <v>732</v>
      </c>
      <c r="C13" s="209"/>
      <c r="D13" s="17" t="s">
        <v>734</v>
      </c>
      <c r="E13" s="9"/>
      <c r="F13" s="18">
        <v>2861.1</v>
      </c>
      <c r="G13" s="10"/>
      <c r="H13" s="8"/>
      <c r="I13" s="39">
        <f>SUM(F11:F28)</f>
        <v>357391.73</v>
      </c>
      <c r="J13" s="10"/>
    </row>
    <row r="14" spans="1:12" ht="18.95" customHeight="1" x14ac:dyDescent="0.45">
      <c r="A14" s="8"/>
      <c r="B14" s="17" t="s">
        <v>735</v>
      </c>
      <c r="C14" s="209"/>
      <c r="D14" s="17" t="s">
        <v>736</v>
      </c>
      <c r="E14" s="9"/>
      <c r="F14" s="18">
        <v>400</v>
      </c>
      <c r="G14" s="10"/>
      <c r="H14" s="8"/>
      <c r="I14" s="26"/>
      <c r="J14" s="10"/>
    </row>
    <row r="15" spans="1:12" ht="18.95" customHeight="1" x14ac:dyDescent="0.45">
      <c r="A15" s="8"/>
      <c r="B15" s="17" t="s">
        <v>735</v>
      </c>
      <c r="C15" s="209"/>
      <c r="D15" s="17" t="s">
        <v>737</v>
      </c>
      <c r="E15" s="9"/>
      <c r="F15" s="18">
        <v>24170</v>
      </c>
      <c r="G15" s="10"/>
      <c r="H15" s="8"/>
      <c r="I15" s="9"/>
      <c r="J15" s="10"/>
    </row>
    <row r="16" spans="1:12" ht="18.95" customHeight="1" x14ac:dyDescent="0.45">
      <c r="A16" s="8"/>
      <c r="B16" s="17" t="s">
        <v>738</v>
      </c>
      <c r="C16" s="209"/>
      <c r="D16" s="17" t="s">
        <v>739</v>
      </c>
      <c r="E16" s="9"/>
      <c r="F16" s="18">
        <v>89036.09</v>
      </c>
      <c r="G16" s="10"/>
      <c r="H16" s="8"/>
      <c r="J16" s="10"/>
      <c r="L16" s="21">
        <f>I4-I37</f>
        <v>361891.73</v>
      </c>
    </row>
    <row r="17" spans="1:12" ht="18.95" customHeight="1" x14ac:dyDescent="0.45">
      <c r="A17" s="8"/>
      <c r="B17" s="17" t="s">
        <v>740</v>
      </c>
      <c r="C17" s="209"/>
      <c r="D17" s="17" t="s">
        <v>741</v>
      </c>
      <c r="E17" s="9"/>
      <c r="F17" s="18">
        <v>16500</v>
      </c>
      <c r="G17" s="10"/>
      <c r="H17" s="8"/>
      <c r="I17" s="27"/>
      <c r="J17" s="10"/>
      <c r="L17" s="21"/>
    </row>
    <row r="18" spans="1:12" ht="18.95" customHeight="1" x14ac:dyDescent="0.45">
      <c r="A18" s="8"/>
      <c r="B18" s="17" t="s">
        <v>740</v>
      </c>
      <c r="C18" s="222"/>
      <c r="D18" s="17" t="s">
        <v>742</v>
      </c>
      <c r="E18" s="9"/>
      <c r="F18" s="18">
        <v>41580</v>
      </c>
      <c r="G18" s="10"/>
      <c r="H18" s="8"/>
      <c r="I18" s="27"/>
      <c r="J18" s="10"/>
      <c r="L18" s="21"/>
    </row>
    <row r="19" spans="1:12" ht="18.95" customHeight="1" x14ac:dyDescent="0.45">
      <c r="A19" s="8"/>
      <c r="B19" s="17" t="s">
        <v>740</v>
      </c>
      <c r="C19" s="222"/>
      <c r="D19" s="17" t="s">
        <v>743</v>
      </c>
      <c r="E19" s="9"/>
      <c r="F19" s="32">
        <v>22440</v>
      </c>
      <c r="G19" s="10"/>
      <c r="H19" s="8"/>
      <c r="I19" s="27"/>
      <c r="J19" s="10"/>
      <c r="L19" s="21">
        <f>SUM(F18:F20)</f>
        <v>85140</v>
      </c>
    </row>
    <row r="20" spans="1:12" ht="18.95" customHeight="1" x14ac:dyDescent="0.45">
      <c r="A20" s="8"/>
      <c r="B20" s="17" t="s">
        <v>740</v>
      </c>
      <c r="C20" s="222"/>
      <c r="D20" s="17" t="s">
        <v>744</v>
      </c>
      <c r="E20" s="9"/>
      <c r="F20" s="32">
        <v>21120</v>
      </c>
      <c r="G20" s="10"/>
      <c r="H20" s="8"/>
      <c r="I20" s="27"/>
      <c r="J20" s="10"/>
      <c r="L20" s="21"/>
    </row>
    <row r="21" spans="1:12" ht="18.95" customHeight="1" x14ac:dyDescent="0.45">
      <c r="A21" s="8"/>
      <c r="B21" s="17" t="s">
        <v>745</v>
      </c>
      <c r="C21" s="222"/>
      <c r="D21" s="17" t="s">
        <v>746</v>
      </c>
      <c r="E21" s="9"/>
      <c r="F21" s="32">
        <v>118878.5</v>
      </c>
      <c r="G21" s="10"/>
      <c r="H21" s="8"/>
      <c r="I21" s="9"/>
      <c r="J21" s="10"/>
    </row>
    <row r="22" spans="1:12" ht="18.95" customHeight="1" x14ac:dyDescent="0.45">
      <c r="A22" s="8"/>
      <c r="B22" s="17" t="s">
        <v>745</v>
      </c>
      <c r="C22" s="222"/>
      <c r="D22" s="17" t="s">
        <v>747</v>
      </c>
      <c r="E22" s="9"/>
      <c r="F22" s="32">
        <v>15048.04</v>
      </c>
      <c r="G22" s="10"/>
      <c r="H22" s="8"/>
      <c r="I22" s="38"/>
      <c r="J22" s="10"/>
    </row>
    <row r="23" spans="1:12" ht="18.95" customHeight="1" x14ac:dyDescent="0.45">
      <c r="A23" s="8"/>
      <c r="B23" s="17" t="s">
        <v>748</v>
      </c>
      <c r="C23" s="222"/>
      <c r="D23" s="17" t="s">
        <v>749</v>
      </c>
      <c r="E23" s="9"/>
      <c r="F23" s="32">
        <v>1500</v>
      </c>
      <c r="G23" s="10"/>
      <c r="H23" s="8"/>
      <c r="I23" s="9"/>
      <c r="J23" s="10"/>
    </row>
    <row r="24" spans="1:12" ht="18.95" customHeight="1" x14ac:dyDescent="0.45">
      <c r="A24" s="8"/>
      <c r="B24" s="17"/>
      <c r="C24" s="222"/>
      <c r="D24" s="17"/>
      <c r="E24" s="9"/>
      <c r="F24" s="32"/>
      <c r="G24" s="10"/>
      <c r="H24" s="8"/>
      <c r="I24" s="9"/>
      <c r="J24" s="10"/>
    </row>
    <row r="25" spans="1:12" ht="18.95" customHeight="1" x14ac:dyDescent="0.45">
      <c r="A25" s="8"/>
      <c r="B25" s="17"/>
      <c r="C25" s="222"/>
      <c r="D25" s="17"/>
      <c r="E25" s="9"/>
      <c r="F25" s="32"/>
      <c r="G25" s="10"/>
      <c r="H25" s="8"/>
      <c r="I25" s="9"/>
      <c r="J25" s="10"/>
    </row>
    <row r="26" spans="1:12" ht="18.95" customHeight="1" x14ac:dyDescent="0.45">
      <c r="A26" s="8"/>
      <c r="B26" s="17"/>
      <c r="C26" s="222"/>
      <c r="D26" s="17"/>
      <c r="E26" s="9"/>
      <c r="F26" s="32"/>
      <c r="G26" s="10"/>
      <c r="H26" s="8"/>
      <c r="I26" s="20"/>
      <c r="J26" s="10"/>
    </row>
    <row r="27" spans="1:12" ht="18.95" customHeight="1" x14ac:dyDescent="0.45">
      <c r="A27" s="8"/>
      <c r="B27" s="17"/>
      <c r="C27" s="209"/>
      <c r="D27" s="17"/>
      <c r="E27" s="9"/>
      <c r="F27" s="32"/>
      <c r="G27" s="10"/>
      <c r="H27" s="8"/>
      <c r="I27" s="20"/>
      <c r="J27" s="10"/>
    </row>
    <row r="28" spans="1:12" ht="18.95" customHeight="1" x14ac:dyDescent="0.45">
      <c r="A28" s="8"/>
      <c r="B28" s="35"/>
      <c r="C28" s="209"/>
      <c r="D28" s="17"/>
      <c r="E28" s="9"/>
      <c r="F28" s="32"/>
      <c r="G28" s="10"/>
      <c r="H28" s="8"/>
      <c r="I28" s="20"/>
      <c r="J28" s="10"/>
    </row>
    <row r="29" spans="1:12" ht="18.95" customHeight="1" x14ac:dyDescent="0.45">
      <c r="A29" s="8"/>
      <c r="B29" s="17"/>
      <c r="C29" s="209"/>
      <c r="D29" s="17"/>
      <c r="E29" s="9"/>
      <c r="F29" s="32"/>
      <c r="G29" s="10"/>
      <c r="H29" s="8"/>
      <c r="I29" s="20"/>
      <c r="J29" s="10"/>
    </row>
    <row r="30" spans="1:12" ht="18.95" customHeight="1" x14ac:dyDescent="0.45">
      <c r="A30" s="8"/>
      <c r="B30" s="14" t="s">
        <v>317</v>
      </c>
      <c r="C30" s="209"/>
      <c r="D30" s="17"/>
      <c r="E30" s="9"/>
      <c r="F30" s="32"/>
      <c r="G30" s="10"/>
      <c r="H30" s="8"/>
      <c r="I30" s="20"/>
      <c r="J30" s="10"/>
    </row>
    <row r="31" spans="1:12" x14ac:dyDescent="0.45">
      <c r="A31" s="8"/>
      <c r="B31" s="40" t="s">
        <v>18</v>
      </c>
      <c r="C31" s="33"/>
      <c r="D31" s="41" t="s">
        <v>318</v>
      </c>
      <c r="E31" s="9"/>
      <c r="F31" s="41" t="s">
        <v>15</v>
      </c>
      <c r="G31" s="10"/>
      <c r="H31" s="8"/>
      <c r="I31" s="20"/>
      <c r="J31" s="10"/>
    </row>
    <row r="32" spans="1:12" ht="18.95" customHeight="1" x14ac:dyDescent="0.45">
      <c r="A32" s="8"/>
      <c r="B32" s="29" t="s">
        <v>750</v>
      </c>
      <c r="C32" s="33"/>
      <c r="D32" s="29" t="s">
        <v>316</v>
      </c>
      <c r="E32" s="9"/>
      <c r="F32" s="48">
        <v>300</v>
      </c>
      <c r="G32" s="10"/>
      <c r="H32" s="8"/>
      <c r="I32" s="20"/>
      <c r="J32" s="10"/>
    </row>
    <row r="33" spans="1:12" ht="18.95" customHeight="1" x14ac:dyDescent="0.45">
      <c r="A33" s="8"/>
      <c r="B33" s="29" t="s">
        <v>751</v>
      </c>
      <c r="C33" s="33"/>
      <c r="D33" s="29" t="s">
        <v>316</v>
      </c>
      <c r="E33" s="9"/>
      <c r="F33" s="48">
        <v>4200</v>
      </c>
      <c r="G33" s="10"/>
      <c r="H33" s="8"/>
      <c r="I33" s="20"/>
      <c r="J33" s="10"/>
    </row>
    <row r="34" spans="1:12" ht="18.95" customHeight="1" x14ac:dyDescent="0.45">
      <c r="A34" s="8"/>
      <c r="B34" s="29" t="s">
        <v>316</v>
      </c>
      <c r="C34" s="209"/>
      <c r="D34" s="29" t="s">
        <v>316</v>
      </c>
      <c r="E34" s="9"/>
      <c r="F34" s="29" t="s">
        <v>316</v>
      </c>
      <c r="G34" s="10"/>
      <c r="H34" s="8"/>
      <c r="I34" s="42">
        <f>SUM(F32:F34)</f>
        <v>4500</v>
      </c>
      <c r="J34" s="10"/>
    </row>
    <row r="35" spans="1:12" ht="18.95" customHeight="1" x14ac:dyDescent="0.45">
      <c r="A35" s="8"/>
      <c r="B35" s="14"/>
      <c r="C35" s="209"/>
      <c r="D35" s="31"/>
      <c r="E35" s="9"/>
      <c r="F35" s="32"/>
      <c r="G35" s="10"/>
      <c r="H35" s="8"/>
      <c r="I35" s="9"/>
      <c r="J35" s="10"/>
    </row>
    <row r="36" spans="1:12" x14ac:dyDescent="0.45">
      <c r="A36" s="8"/>
      <c r="B36" s="34"/>
      <c r="C36" s="33"/>
      <c r="D36" s="209"/>
      <c r="E36" s="9"/>
      <c r="F36" s="32"/>
      <c r="G36" s="10"/>
      <c r="H36" s="8"/>
      <c r="I36" s="20"/>
      <c r="J36" s="10"/>
    </row>
    <row r="37" spans="1:12" ht="21.75" customHeight="1" x14ac:dyDescent="0.45">
      <c r="A37" s="22"/>
      <c r="B37" s="23" t="s">
        <v>93</v>
      </c>
      <c r="C37" s="23"/>
      <c r="D37" s="23"/>
      <c r="E37" s="351">
        <f>E4</f>
        <v>22462</v>
      </c>
      <c r="F37" s="351"/>
      <c r="G37" s="25"/>
      <c r="H37" s="22"/>
      <c r="I37" s="12">
        <f>I4-I13-I34</f>
        <v>681899.59</v>
      </c>
      <c r="J37" s="24"/>
      <c r="L37" s="19"/>
    </row>
    <row r="38" spans="1:12" ht="32.25" customHeight="1" x14ac:dyDescent="0.45">
      <c r="A38" s="3"/>
      <c r="B38" s="5" t="s">
        <v>19</v>
      </c>
      <c r="C38" s="5"/>
      <c r="D38" s="5"/>
      <c r="E38" s="7"/>
      <c r="F38" s="3" t="s">
        <v>20</v>
      </c>
      <c r="G38" s="5"/>
      <c r="H38" s="5"/>
      <c r="I38" s="5"/>
      <c r="J38" s="7"/>
    </row>
    <row r="39" spans="1:12" x14ac:dyDescent="0.45">
      <c r="A39" s="8"/>
      <c r="B39" s="352" t="s">
        <v>95</v>
      </c>
      <c r="C39" s="352"/>
      <c r="D39" s="352"/>
      <c r="E39" s="10"/>
      <c r="F39" s="353" t="s">
        <v>52</v>
      </c>
      <c r="G39" s="352"/>
      <c r="H39" s="352"/>
      <c r="I39" s="352"/>
      <c r="J39" s="10"/>
    </row>
    <row r="40" spans="1:12" x14ac:dyDescent="0.45">
      <c r="A40" s="8"/>
      <c r="B40" s="352" t="s">
        <v>464</v>
      </c>
      <c r="C40" s="352"/>
      <c r="D40" s="352"/>
      <c r="E40" s="10"/>
      <c r="F40" s="353" t="s">
        <v>98</v>
      </c>
      <c r="G40" s="352"/>
      <c r="H40" s="352"/>
      <c r="I40" s="352"/>
      <c r="J40" s="10"/>
      <c r="L40" s="19"/>
    </row>
    <row r="41" spans="1:12" x14ac:dyDescent="0.45">
      <c r="A41" s="22"/>
      <c r="B41" s="348" t="s">
        <v>54</v>
      </c>
      <c r="C41" s="348"/>
      <c r="D41" s="348"/>
      <c r="E41" s="25"/>
      <c r="F41" s="349" t="s">
        <v>53</v>
      </c>
      <c r="G41" s="348"/>
      <c r="H41" s="348"/>
      <c r="I41" s="348"/>
      <c r="J41" s="25"/>
    </row>
    <row r="42" spans="1:12" ht="20.100000000000001" customHeight="1" x14ac:dyDescent="0.45">
      <c r="A42" s="5"/>
      <c r="B42" s="5"/>
      <c r="C42" s="5"/>
      <c r="D42" s="5" t="s">
        <v>79</v>
      </c>
      <c r="E42" s="5"/>
      <c r="F42" s="5"/>
      <c r="G42" s="5"/>
      <c r="H42" s="5"/>
      <c r="I42" s="5"/>
      <c r="J42" s="5"/>
    </row>
    <row r="43" spans="1:12" ht="20.100000000000001" customHeight="1" x14ac:dyDescent="0.45">
      <c r="A43" s="354" t="s">
        <v>10</v>
      </c>
      <c r="B43" s="355"/>
      <c r="C43" s="355"/>
      <c r="D43" s="355"/>
      <c r="E43" s="355"/>
      <c r="F43" s="355"/>
      <c r="G43" s="356"/>
      <c r="H43" s="354" t="s">
        <v>485</v>
      </c>
      <c r="I43" s="355"/>
      <c r="J43" s="356"/>
    </row>
    <row r="44" spans="1:12" ht="20.100000000000001" customHeight="1" x14ac:dyDescent="0.45">
      <c r="A44" s="357" t="s">
        <v>11</v>
      </c>
      <c r="B44" s="358"/>
      <c r="C44" s="358"/>
      <c r="D44" s="358"/>
      <c r="E44" s="358"/>
      <c r="F44" s="358"/>
      <c r="G44" s="359"/>
      <c r="H44" s="349" t="s">
        <v>635</v>
      </c>
      <c r="I44" s="348"/>
      <c r="J44" s="360"/>
    </row>
    <row r="45" spans="1:12" ht="20.100000000000001" customHeight="1" x14ac:dyDescent="0.45">
      <c r="A45" s="3"/>
      <c r="B45" s="4"/>
      <c r="C45" s="5"/>
      <c r="D45" s="6"/>
      <c r="E45" s="5"/>
      <c r="F45" s="5"/>
      <c r="G45" s="7"/>
      <c r="H45" s="361" t="s">
        <v>12</v>
      </c>
      <c r="I45" s="362"/>
      <c r="J45" s="363"/>
    </row>
    <row r="46" spans="1:12" ht="20.100000000000001" customHeight="1" x14ac:dyDescent="0.5">
      <c r="A46" s="8"/>
      <c r="B46" s="9" t="s">
        <v>92</v>
      </c>
      <c r="C46" s="9"/>
      <c r="D46" s="9"/>
      <c r="E46" s="350">
        <v>22443</v>
      </c>
      <c r="F46" s="350"/>
      <c r="G46" s="10"/>
      <c r="H46" s="11"/>
      <c r="I46" s="49">
        <v>3118075.5</v>
      </c>
      <c r="J46" s="13"/>
    </row>
    <row r="47" spans="1:12" ht="20.100000000000001" customHeight="1" x14ac:dyDescent="0.5">
      <c r="A47" s="8"/>
      <c r="B47" s="14" t="s">
        <v>50</v>
      </c>
      <c r="C47" s="9"/>
      <c r="D47" s="9"/>
      <c r="E47" s="9"/>
      <c r="F47" s="9"/>
      <c r="G47" s="10"/>
      <c r="H47" s="8"/>
      <c r="I47" s="50"/>
      <c r="J47" s="10"/>
    </row>
    <row r="48" spans="1:12" ht="20.100000000000001" customHeight="1" x14ac:dyDescent="0.5">
      <c r="A48" s="8"/>
      <c r="B48" s="43" t="s">
        <v>13</v>
      </c>
      <c r="C48" s="44"/>
      <c r="D48" s="43" t="s">
        <v>14</v>
      </c>
      <c r="E48" s="44"/>
      <c r="F48" s="45" t="s">
        <v>15</v>
      </c>
      <c r="G48" s="10"/>
      <c r="H48" s="8"/>
      <c r="I48" s="50"/>
      <c r="J48" s="10"/>
    </row>
    <row r="49" spans="1:10" ht="20.100000000000001" customHeight="1" x14ac:dyDescent="0.5">
      <c r="A49" s="8"/>
      <c r="B49" s="29"/>
      <c r="C49" s="16"/>
      <c r="D49" s="29"/>
      <c r="E49" s="16"/>
      <c r="F49" s="30"/>
      <c r="G49" s="10"/>
      <c r="H49" s="8"/>
      <c r="I49" s="51"/>
      <c r="J49" s="10"/>
    </row>
    <row r="50" spans="1:10" ht="20.100000000000001" customHeight="1" x14ac:dyDescent="0.45">
      <c r="A50" s="8"/>
      <c r="B50" s="29"/>
      <c r="C50" s="16"/>
      <c r="D50" s="29"/>
      <c r="E50" s="16"/>
      <c r="F50" s="30"/>
      <c r="G50" s="10"/>
      <c r="H50" s="8"/>
      <c r="I50" s="52"/>
      <c r="J50" s="10"/>
    </row>
    <row r="51" spans="1:10" ht="20.100000000000001" customHeight="1" x14ac:dyDescent="0.45">
      <c r="A51" s="8"/>
      <c r="B51" s="29"/>
      <c r="C51" s="16"/>
      <c r="D51" s="29"/>
      <c r="E51" s="16"/>
      <c r="F51" s="30"/>
      <c r="G51" s="10"/>
      <c r="H51" s="8"/>
      <c r="I51" s="52"/>
      <c r="J51" s="10"/>
    </row>
    <row r="52" spans="1:10" ht="20.100000000000001" customHeight="1" x14ac:dyDescent="0.45">
      <c r="A52" s="8"/>
      <c r="B52" s="29"/>
      <c r="C52" s="16"/>
      <c r="D52" s="29"/>
      <c r="E52" s="16"/>
      <c r="F52" s="30"/>
      <c r="G52" s="10"/>
      <c r="H52" s="8"/>
      <c r="I52" s="58">
        <f>SUM(F49:F52)</f>
        <v>0</v>
      </c>
      <c r="J52" s="10"/>
    </row>
    <row r="53" spans="1:10" ht="20.100000000000001" customHeight="1" x14ac:dyDescent="0.5">
      <c r="A53" s="8"/>
      <c r="B53" s="14" t="s">
        <v>16</v>
      </c>
      <c r="C53" s="9"/>
      <c r="D53" s="9"/>
      <c r="E53" s="9"/>
      <c r="F53" s="9"/>
      <c r="G53" s="10"/>
      <c r="H53" s="8"/>
      <c r="I53" s="50"/>
      <c r="J53" s="10"/>
    </row>
    <row r="54" spans="1:10" ht="20.100000000000001" customHeight="1" x14ac:dyDescent="0.5">
      <c r="A54" s="8"/>
      <c r="B54" s="36" t="s">
        <v>103</v>
      </c>
      <c r="C54" s="9"/>
      <c r="D54" s="36" t="s">
        <v>17</v>
      </c>
      <c r="E54" s="9"/>
      <c r="F54" s="37" t="s">
        <v>15</v>
      </c>
      <c r="G54" s="10"/>
      <c r="H54" s="8"/>
      <c r="I54" s="50"/>
      <c r="J54" s="10"/>
    </row>
    <row r="55" spans="1:10" ht="20.100000000000001" customHeight="1" x14ac:dyDescent="0.5">
      <c r="A55" s="8"/>
      <c r="B55" s="17"/>
      <c r="C55" s="209"/>
      <c r="D55" s="17"/>
      <c r="E55" s="9"/>
      <c r="F55" s="18"/>
      <c r="G55" s="10"/>
      <c r="H55" s="8"/>
      <c r="I55" s="50"/>
      <c r="J55" s="10"/>
    </row>
    <row r="56" spans="1:10" ht="20.100000000000001" customHeight="1" x14ac:dyDescent="0.5">
      <c r="A56" s="8"/>
      <c r="B56" s="17"/>
      <c r="C56" s="209"/>
      <c r="D56" s="17"/>
      <c r="E56" s="9"/>
      <c r="F56" s="18"/>
      <c r="G56" s="10"/>
      <c r="H56" s="8"/>
      <c r="I56" s="50"/>
      <c r="J56" s="10"/>
    </row>
    <row r="57" spans="1:10" ht="20.100000000000001" customHeight="1" x14ac:dyDescent="0.5">
      <c r="A57" s="8"/>
      <c r="B57" s="17"/>
      <c r="C57" s="209"/>
      <c r="D57" s="17"/>
      <c r="E57" s="9"/>
      <c r="F57" s="18"/>
      <c r="G57" s="10"/>
      <c r="H57" s="8"/>
      <c r="I57" s="53">
        <f>SUM(F55:F66)</f>
        <v>0</v>
      </c>
      <c r="J57" s="10"/>
    </row>
    <row r="58" spans="1:10" ht="20.100000000000001" customHeight="1" x14ac:dyDescent="0.5">
      <c r="A58" s="8"/>
      <c r="B58" s="17"/>
      <c r="C58" s="209"/>
      <c r="D58" s="17"/>
      <c r="E58" s="9"/>
      <c r="F58" s="18"/>
      <c r="G58" s="10"/>
      <c r="H58" s="8"/>
      <c r="I58" s="54"/>
      <c r="J58" s="10"/>
    </row>
    <row r="59" spans="1:10" ht="20.100000000000001" customHeight="1" x14ac:dyDescent="0.5">
      <c r="A59" s="8"/>
      <c r="B59" s="17"/>
      <c r="C59" s="209"/>
      <c r="D59" s="17"/>
      <c r="E59" s="9"/>
      <c r="F59" s="18"/>
      <c r="G59" s="10"/>
      <c r="H59" s="8"/>
      <c r="I59" s="50"/>
      <c r="J59" s="10"/>
    </row>
    <row r="60" spans="1:10" ht="23.25" x14ac:dyDescent="0.5">
      <c r="A60" s="8"/>
      <c r="B60" s="17"/>
      <c r="C60" s="209"/>
      <c r="D60" s="17"/>
      <c r="E60" s="9"/>
      <c r="F60" s="32"/>
      <c r="G60" s="10"/>
      <c r="H60" s="8"/>
      <c r="I60" s="55"/>
      <c r="J60" s="10"/>
    </row>
    <row r="61" spans="1:10" ht="23.25" x14ac:dyDescent="0.5">
      <c r="A61" s="8"/>
      <c r="B61" s="17"/>
      <c r="C61" s="209"/>
      <c r="D61" s="17"/>
      <c r="E61" s="9"/>
      <c r="F61" s="32"/>
      <c r="G61" s="10"/>
      <c r="H61" s="8"/>
      <c r="I61" s="50"/>
      <c r="J61" s="10"/>
    </row>
    <row r="62" spans="1:10" ht="23.25" x14ac:dyDescent="0.5">
      <c r="A62" s="8"/>
      <c r="B62" s="17"/>
      <c r="C62" s="209"/>
      <c r="D62" s="17"/>
      <c r="E62" s="9"/>
      <c r="F62" s="32"/>
      <c r="G62" s="10"/>
      <c r="H62" s="8"/>
      <c r="I62" s="56"/>
      <c r="J62" s="10"/>
    </row>
    <row r="63" spans="1:10" ht="23.25" x14ac:dyDescent="0.5">
      <c r="A63" s="8"/>
      <c r="B63" s="17"/>
      <c r="C63" s="209"/>
      <c r="D63" s="17"/>
      <c r="E63" s="9"/>
      <c r="F63" s="32"/>
      <c r="G63" s="10"/>
      <c r="H63" s="8"/>
      <c r="I63" s="50"/>
      <c r="J63" s="10"/>
    </row>
    <row r="64" spans="1:10" ht="23.25" x14ac:dyDescent="0.5">
      <c r="A64" s="8"/>
      <c r="B64" s="17"/>
      <c r="C64" s="209"/>
      <c r="D64" s="17"/>
      <c r="E64" s="9"/>
      <c r="F64" s="32"/>
      <c r="G64" s="10"/>
      <c r="H64" s="8"/>
      <c r="I64" s="50"/>
      <c r="J64" s="10"/>
    </row>
    <row r="65" spans="1:10" ht="23.25" x14ac:dyDescent="0.5">
      <c r="A65" s="8"/>
      <c r="B65" s="17"/>
      <c r="C65" s="209"/>
      <c r="D65" s="17"/>
      <c r="E65" s="9"/>
      <c r="F65" s="32"/>
      <c r="G65" s="10"/>
      <c r="H65" s="8"/>
      <c r="I65" s="50"/>
      <c r="J65" s="10"/>
    </row>
    <row r="66" spans="1:10" ht="23.25" x14ac:dyDescent="0.5">
      <c r="A66" s="8"/>
      <c r="B66" s="35"/>
      <c r="C66" s="209"/>
      <c r="D66" s="17"/>
      <c r="E66" s="9"/>
      <c r="F66" s="32"/>
      <c r="G66" s="10"/>
      <c r="H66" s="8"/>
      <c r="I66" s="57"/>
      <c r="J66" s="10"/>
    </row>
    <row r="67" spans="1:10" ht="23.25" x14ac:dyDescent="0.5">
      <c r="A67" s="8"/>
      <c r="B67" s="14" t="s">
        <v>317</v>
      </c>
      <c r="C67" s="209"/>
      <c r="D67" s="17"/>
      <c r="E67" s="9"/>
      <c r="F67" s="32"/>
      <c r="G67" s="10"/>
      <c r="H67" s="8"/>
      <c r="I67" s="57"/>
      <c r="J67" s="10"/>
    </row>
    <row r="68" spans="1:10" ht="23.25" x14ac:dyDescent="0.5">
      <c r="A68" s="8"/>
      <c r="B68" s="40" t="s">
        <v>18</v>
      </c>
      <c r="C68" s="33"/>
      <c r="D68" s="41" t="s">
        <v>318</v>
      </c>
      <c r="E68" s="9"/>
      <c r="F68" s="41" t="s">
        <v>15</v>
      </c>
      <c r="G68" s="10"/>
      <c r="H68" s="8"/>
      <c r="I68" s="57"/>
      <c r="J68" s="10"/>
    </row>
    <row r="69" spans="1:10" ht="23.25" x14ac:dyDescent="0.45">
      <c r="A69" s="8"/>
      <c r="B69" s="29" t="s">
        <v>511</v>
      </c>
      <c r="C69" s="16"/>
      <c r="D69" s="29"/>
      <c r="E69" s="16"/>
      <c r="F69" s="30">
        <v>13869.56</v>
      </c>
      <c r="G69" s="10"/>
      <c r="H69" s="8"/>
      <c r="I69" s="58">
        <f>SUM(F69:H69)</f>
        <v>13869.56</v>
      </c>
      <c r="J69" s="10"/>
    </row>
    <row r="70" spans="1:10" ht="23.25" x14ac:dyDescent="0.45">
      <c r="A70" s="8"/>
      <c r="B70" s="29"/>
      <c r="C70" s="16"/>
      <c r="D70" s="29"/>
      <c r="E70" s="16"/>
      <c r="F70" s="30"/>
      <c r="G70" s="10"/>
      <c r="H70" s="8"/>
      <c r="I70" s="58"/>
      <c r="J70" s="10"/>
    </row>
    <row r="71" spans="1:10" ht="23.25" x14ac:dyDescent="0.45">
      <c r="A71" s="8"/>
      <c r="B71" s="29"/>
      <c r="C71" s="16"/>
      <c r="D71" s="29"/>
      <c r="E71" s="16"/>
      <c r="F71" s="30"/>
      <c r="G71" s="10"/>
      <c r="H71" s="8"/>
      <c r="I71" s="58"/>
      <c r="J71" s="10"/>
    </row>
    <row r="72" spans="1:10" ht="23.25" x14ac:dyDescent="0.45">
      <c r="A72" s="8"/>
      <c r="B72" s="29"/>
      <c r="C72" s="16"/>
      <c r="D72" s="29"/>
      <c r="E72" s="16"/>
      <c r="F72" s="30"/>
      <c r="G72" s="10"/>
      <c r="H72" s="8"/>
      <c r="I72" s="58"/>
      <c r="J72" s="10"/>
    </row>
    <row r="73" spans="1:10" ht="23.25" x14ac:dyDescent="0.5">
      <c r="A73" s="8"/>
      <c r="B73" s="29"/>
      <c r="C73" s="209"/>
      <c r="D73" s="47"/>
      <c r="E73" s="9"/>
      <c r="F73" s="48"/>
      <c r="G73" s="10"/>
      <c r="H73" s="8"/>
      <c r="I73" s="57"/>
      <c r="J73" s="10"/>
    </row>
    <row r="74" spans="1:10" ht="23.25" x14ac:dyDescent="0.5">
      <c r="A74" s="22"/>
      <c r="B74" s="23" t="s">
        <v>93</v>
      </c>
      <c r="C74" s="23"/>
      <c r="D74" s="23"/>
      <c r="E74" s="351">
        <f>E46</f>
        <v>22443</v>
      </c>
      <c r="F74" s="351"/>
      <c r="G74" s="25"/>
      <c r="H74" s="22"/>
      <c r="I74" s="49">
        <f>I46-I69</f>
        <v>3104205.94</v>
      </c>
      <c r="J74" s="24"/>
    </row>
    <row r="75" spans="1:10" x14ac:dyDescent="0.45">
      <c r="A75" s="3"/>
      <c r="B75" s="5" t="s">
        <v>19</v>
      </c>
      <c r="C75" s="5"/>
      <c r="D75" s="5"/>
      <c r="E75" s="7"/>
      <c r="F75" s="3" t="s">
        <v>20</v>
      </c>
      <c r="G75" s="5"/>
      <c r="H75" s="5"/>
      <c r="I75" s="5"/>
      <c r="J75" s="7"/>
    </row>
    <row r="76" spans="1:10" x14ac:dyDescent="0.45">
      <c r="A76" s="8"/>
      <c r="B76" s="352" t="s">
        <v>95</v>
      </c>
      <c r="C76" s="352"/>
      <c r="D76" s="352"/>
      <c r="E76" s="10"/>
      <c r="F76" s="353" t="s">
        <v>52</v>
      </c>
      <c r="G76" s="352"/>
      <c r="H76" s="352"/>
      <c r="I76" s="352"/>
      <c r="J76" s="10"/>
    </row>
    <row r="77" spans="1:10" x14ac:dyDescent="0.45">
      <c r="A77" s="8"/>
      <c r="B77" s="352" t="s">
        <v>464</v>
      </c>
      <c r="C77" s="352"/>
      <c r="D77" s="352"/>
      <c r="E77" s="10"/>
      <c r="F77" s="353" t="s">
        <v>98</v>
      </c>
      <c r="G77" s="352"/>
      <c r="H77" s="352"/>
      <c r="I77" s="352"/>
      <c r="J77" s="10"/>
    </row>
    <row r="78" spans="1:10" x14ac:dyDescent="0.45">
      <c r="A78" s="22"/>
      <c r="B78" s="348" t="s">
        <v>54</v>
      </c>
      <c r="C78" s="348"/>
      <c r="D78" s="348"/>
      <c r="E78" s="25"/>
      <c r="F78" s="349" t="s">
        <v>53</v>
      </c>
      <c r="G78" s="348"/>
      <c r="H78" s="348"/>
      <c r="I78" s="348"/>
      <c r="J78" s="25"/>
    </row>
    <row r="79" spans="1:10" x14ac:dyDescent="0.45">
      <c r="A79" s="8"/>
      <c r="B79" s="222"/>
      <c r="C79" s="222"/>
      <c r="D79" s="222"/>
      <c r="E79" s="9"/>
      <c r="F79" s="222"/>
      <c r="G79" s="222"/>
      <c r="H79" s="222"/>
      <c r="I79" s="222"/>
      <c r="J79" s="10"/>
    </row>
    <row r="80" spans="1:10" ht="20.100000000000001" customHeight="1" x14ac:dyDescent="0.45">
      <c r="A80" s="354" t="s">
        <v>10</v>
      </c>
      <c r="B80" s="355"/>
      <c r="C80" s="355"/>
      <c r="D80" s="355"/>
      <c r="E80" s="355"/>
      <c r="F80" s="355"/>
      <c r="G80" s="356"/>
      <c r="H80" s="354" t="s">
        <v>525</v>
      </c>
      <c r="I80" s="355"/>
      <c r="J80" s="356"/>
    </row>
    <row r="81" spans="1:10" ht="20.100000000000001" customHeight="1" x14ac:dyDescent="0.45">
      <c r="A81" s="357" t="s">
        <v>11</v>
      </c>
      <c r="B81" s="358"/>
      <c r="C81" s="358"/>
      <c r="D81" s="358"/>
      <c r="E81" s="358"/>
      <c r="F81" s="358"/>
      <c r="G81" s="359"/>
      <c r="H81" s="349" t="s">
        <v>526</v>
      </c>
      <c r="I81" s="348"/>
      <c r="J81" s="360"/>
    </row>
    <row r="82" spans="1:10" ht="20.100000000000001" customHeight="1" x14ac:dyDescent="0.45">
      <c r="A82" s="3"/>
      <c r="B82" s="4"/>
      <c r="C82" s="5"/>
      <c r="D82" s="6"/>
      <c r="E82" s="5"/>
      <c r="F82" s="5"/>
      <c r="G82" s="7"/>
      <c r="H82" s="361" t="s">
        <v>12</v>
      </c>
      <c r="I82" s="362"/>
      <c r="J82" s="363"/>
    </row>
    <row r="83" spans="1:10" ht="20.100000000000001" customHeight="1" x14ac:dyDescent="0.5">
      <c r="A83" s="8"/>
      <c r="B83" s="9" t="s">
        <v>92</v>
      </c>
      <c r="C83" s="9"/>
      <c r="D83" s="9"/>
      <c r="E83" s="350">
        <v>21823</v>
      </c>
      <c r="F83" s="350"/>
      <c r="G83" s="10"/>
      <c r="H83" s="11"/>
      <c r="I83" s="49">
        <v>10214746.359999999</v>
      </c>
      <c r="J83" s="13"/>
    </row>
    <row r="84" spans="1:10" ht="20.100000000000001" customHeight="1" x14ac:dyDescent="0.5">
      <c r="A84" s="8"/>
      <c r="B84" s="14" t="s">
        <v>50</v>
      </c>
      <c r="C84" s="9"/>
      <c r="D84" s="9"/>
      <c r="E84" s="9"/>
      <c r="F84" s="9"/>
      <c r="G84" s="10"/>
      <c r="H84" s="8"/>
      <c r="I84" s="50"/>
      <c r="J84" s="10"/>
    </row>
    <row r="85" spans="1:10" ht="20.100000000000001" customHeight="1" x14ac:dyDescent="0.5">
      <c r="A85" s="8"/>
      <c r="B85" s="43" t="s">
        <v>13</v>
      </c>
      <c r="C85" s="44"/>
      <c r="D85" s="43" t="s">
        <v>14</v>
      </c>
      <c r="E85" s="44"/>
      <c r="F85" s="45" t="s">
        <v>15</v>
      </c>
      <c r="G85" s="10"/>
      <c r="H85" s="8"/>
      <c r="I85" s="50"/>
      <c r="J85" s="10"/>
    </row>
    <row r="86" spans="1:10" ht="20.100000000000001" customHeight="1" x14ac:dyDescent="0.5">
      <c r="A86" s="8"/>
      <c r="B86" s="29" t="s">
        <v>316</v>
      </c>
      <c r="C86" s="16"/>
      <c r="D86" s="29" t="s">
        <v>316</v>
      </c>
      <c r="E86" s="16"/>
      <c r="F86" s="30">
        <v>0</v>
      </c>
      <c r="G86" s="10"/>
      <c r="H86" s="8"/>
      <c r="I86" s="51">
        <f>SUM(F86:F87)</f>
        <v>0</v>
      </c>
      <c r="J86" s="10"/>
    </row>
    <row r="87" spans="1:10" ht="20.100000000000001" customHeight="1" x14ac:dyDescent="0.45">
      <c r="A87" s="8"/>
      <c r="B87" s="29" t="s">
        <v>316</v>
      </c>
      <c r="C87" s="16"/>
      <c r="D87" s="29" t="s">
        <v>316</v>
      </c>
      <c r="E87" s="16"/>
      <c r="F87" s="29" t="s">
        <v>316</v>
      </c>
      <c r="G87" s="10"/>
      <c r="H87" s="8"/>
      <c r="I87" s="52" t="s">
        <v>316</v>
      </c>
      <c r="J87" s="10"/>
    </row>
    <row r="88" spans="1:10" ht="20.100000000000001" customHeight="1" x14ac:dyDescent="0.5">
      <c r="A88" s="8"/>
      <c r="B88" s="14" t="s">
        <v>16</v>
      </c>
      <c r="C88" s="9"/>
      <c r="D88" s="9"/>
      <c r="E88" s="9"/>
      <c r="F88" s="9"/>
      <c r="G88" s="10"/>
      <c r="H88" s="8"/>
      <c r="I88" s="50"/>
      <c r="J88" s="10"/>
    </row>
    <row r="89" spans="1:10" ht="20.100000000000001" customHeight="1" x14ac:dyDescent="0.5">
      <c r="A89" s="8"/>
      <c r="B89" s="36" t="s">
        <v>103</v>
      </c>
      <c r="C89" s="9"/>
      <c r="D89" s="36" t="s">
        <v>17</v>
      </c>
      <c r="E89" s="9"/>
      <c r="F89" s="37" t="s">
        <v>15</v>
      </c>
      <c r="G89" s="10"/>
      <c r="H89" s="8"/>
      <c r="I89" s="50"/>
      <c r="J89" s="10"/>
    </row>
    <row r="90" spans="1:10" ht="20.100000000000001" customHeight="1" x14ac:dyDescent="0.5">
      <c r="A90" s="8"/>
      <c r="B90" s="17"/>
      <c r="C90" s="209"/>
      <c r="D90" s="17"/>
      <c r="E90" s="9"/>
      <c r="F90" s="18">
        <v>0</v>
      </c>
      <c r="G90" s="10"/>
      <c r="H90" s="8"/>
      <c r="I90" s="50"/>
      <c r="J90" s="10"/>
    </row>
    <row r="91" spans="1:10" ht="20.100000000000001" customHeight="1" x14ac:dyDescent="0.5">
      <c r="A91" s="8"/>
      <c r="B91" s="17"/>
      <c r="C91" s="209"/>
      <c r="D91" s="17"/>
      <c r="E91" s="9"/>
      <c r="F91" s="18">
        <v>0</v>
      </c>
      <c r="G91" s="10"/>
      <c r="H91" s="8"/>
      <c r="I91" s="50"/>
      <c r="J91" s="10"/>
    </row>
    <row r="92" spans="1:10" ht="20.100000000000001" customHeight="1" x14ac:dyDescent="0.5">
      <c r="A92" s="8"/>
      <c r="B92" s="17"/>
      <c r="C92" s="209"/>
      <c r="D92" s="17"/>
      <c r="E92" s="9"/>
      <c r="F92" s="18"/>
      <c r="G92" s="10"/>
      <c r="H92" s="8"/>
      <c r="I92" s="53">
        <f>SUM(F90:F101)</f>
        <v>0</v>
      </c>
      <c r="J92" s="10"/>
    </row>
    <row r="93" spans="1:10" ht="20.100000000000001" customHeight="1" x14ac:dyDescent="0.5">
      <c r="A93" s="8"/>
      <c r="B93" s="17"/>
      <c r="C93" s="209"/>
      <c r="D93" s="17"/>
      <c r="E93" s="9"/>
      <c r="F93" s="18"/>
      <c r="G93" s="10"/>
      <c r="H93" s="8"/>
      <c r="I93" s="54"/>
      <c r="J93" s="10"/>
    </row>
    <row r="94" spans="1:10" ht="20.100000000000001" customHeight="1" x14ac:dyDescent="0.5">
      <c r="A94" s="8"/>
      <c r="B94" s="17"/>
      <c r="C94" s="209"/>
      <c r="D94" s="17"/>
      <c r="E94" s="9"/>
      <c r="F94" s="18"/>
      <c r="G94" s="10"/>
      <c r="H94" s="8"/>
      <c r="I94" s="50"/>
      <c r="J94" s="10"/>
    </row>
    <row r="95" spans="1:10" ht="23.25" x14ac:dyDescent="0.5">
      <c r="A95" s="8"/>
      <c r="B95" s="17"/>
      <c r="C95" s="209"/>
      <c r="D95" s="17"/>
      <c r="E95" s="9"/>
      <c r="F95" s="32"/>
      <c r="G95" s="10"/>
      <c r="H95" s="8"/>
      <c r="I95" s="55"/>
      <c r="J95" s="10"/>
    </row>
    <row r="96" spans="1:10" ht="23.25" x14ac:dyDescent="0.5">
      <c r="A96" s="8"/>
      <c r="B96" s="17"/>
      <c r="C96" s="209"/>
      <c r="D96" s="17"/>
      <c r="E96" s="9"/>
      <c r="F96" s="32"/>
      <c r="G96" s="10"/>
      <c r="H96" s="8"/>
      <c r="I96" s="50"/>
      <c r="J96" s="10"/>
    </row>
    <row r="97" spans="1:10" ht="23.25" x14ac:dyDescent="0.5">
      <c r="A97" s="8"/>
      <c r="B97" s="17"/>
      <c r="C97" s="209"/>
      <c r="D97" s="17"/>
      <c r="E97" s="9"/>
      <c r="F97" s="32"/>
      <c r="G97" s="10"/>
      <c r="H97" s="8"/>
      <c r="I97" s="56"/>
      <c r="J97" s="10"/>
    </row>
    <row r="98" spans="1:10" ht="23.25" x14ac:dyDescent="0.5">
      <c r="A98" s="8"/>
      <c r="B98" s="17"/>
      <c r="C98" s="209"/>
      <c r="D98" s="17"/>
      <c r="E98" s="9"/>
      <c r="F98" s="32"/>
      <c r="G98" s="10"/>
      <c r="H98" s="8"/>
      <c r="I98" s="50"/>
      <c r="J98" s="10"/>
    </row>
    <row r="99" spans="1:10" ht="23.25" x14ac:dyDescent="0.5">
      <c r="A99" s="8"/>
      <c r="B99" s="17"/>
      <c r="C99" s="209"/>
      <c r="D99" s="17"/>
      <c r="E99" s="9"/>
      <c r="F99" s="32"/>
      <c r="G99" s="10"/>
      <c r="H99" s="8"/>
      <c r="I99" s="50"/>
      <c r="J99" s="10"/>
    </row>
    <row r="100" spans="1:10" ht="23.25" x14ac:dyDescent="0.5">
      <c r="A100" s="8"/>
      <c r="B100" s="17"/>
      <c r="C100" s="209"/>
      <c r="D100" s="17"/>
      <c r="E100" s="9"/>
      <c r="F100" s="32"/>
      <c r="G100" s="10"/>
      <c r="H100" s="8"/>
      <c r="I100" s="50"/>
      <c r="J100" s="10"/>
    </row>
    <row r="101" spans="1:10" ht="23.25" x14ac:dyDescent="0.5">
      <c r="A101" s="8"/>
      <c r="B101" s="35"/>
      <c r="C101" s="209"/>
      <c r="D101" s="17"/>
      <c r="E101" s="9"/>
      <c r="F101" s="32"/>
      <c r="G101" s="10"/>
      <c r="H101" s="8"/>
      <c r="I101" s="57"/>
      <c r="J101" s="10"/>
    </row>
    <row r="102" spans="1:10" ht="23.25" x14ac:dyDescent="0.5">
      <c r="A102" s="8"/>
      <c r="B102" s="14" t="s">
        <v>317</v>
      </c>
      <c r="C102" s="209"/>
      <c r="D102" s="17"/>
      <c r="E102" s="9"/>
      <c r="F102" s="32"/>
      <c r="G102" s="10"/>
      <c r="H102" s="8"/>
      <c r="I102" s="57"/>
      <c r="J102" s="10"/>
    </row>
    <row r="103" spans="1:10" ht="23.25" x14ac:dyDescent="0.5">
      <c r="A103" s="8"/>
      <c r="B103" s="40" t="s">
        <v>18</v>
      </c>
      <c r="C103" s="33"/>
      <c r="D103" s="41" t="s">
        <v>318</v>
      </c>
      <c r="E103" s="9"/>
      <c r="F103" s="41" t="s">
        <v>15</v>
      </c>
      <c r="G103" s="10"/>
      <c r="H103" s="8"/>
      <c r="I103" s="57"/>
      <c r="J103" s="10"/>
    </row>
    <row r="104" spans="1:10" ht="23.25" x14ac:dyDescent="0.5">
      <c r="A104" s="8"/>
      <c r="B104" s="29" t="s">
        <v>527</v>
      </c>
      <c r="C104" s="33"/>
      <c r="D104" s="47"/>
      <c r="E104" s="9"/>
      <c r="F104" s="30">
        <v>68858.98</v>
      </c>
      <c r="G104" s="10"/>
      <c r="H104" s="8"/>
      <c r="I104" s="57"/>
      <c r="J104" s="10"/>
    </row>
    <row r="105" spans="1:10" ht="23.25" x14ac:dyDescent="0.5">
      <c r="A105" s="8"/>
      <c r="B105" s="29"/>
      <c r="C105" s="33"/>
      <c r="D105" s="47"/>
      <c r="E105" s="9"/>
      <c r="F105" s="48"/>
      <c r="G105" s="10"/>
      <c r="H105" s="8"/>
      <c r="I105" s="57"/>
      <c r="J105" s="10"/>
    </row>
    <row r="106" spans="1:10" ht="23.25" x14ac:dyDescent="0.45">
      <c r="A106" s="8"/>
      <c r="B106" s="29"/>
      <c r="C106" s="209"/>
      <c r="D106" s="47"/>
      <c r="E106" s="9"/>
      <c r="F106" s="48"/>
      <c r="G106" s="10"/>
      <c r="H106" s="8"/>
      <c r="I106" s="58"/>
      <c r="J106" s="10"/>
    </row>
    <row r="107" spans="1:10" ht="23.25" x14ac:dyDescent="0.45">
      <c r="A107" s="8"/>
      <c r="B107" s="29"/>
      <c r="C107" s="209"/>
      <c r="D107" s="47"/>
      <c r="E107" s="9"/>
      <c r="F107" s="48"/>
      <c r="G107" s="10"/>
      <c r="H107" s="8"/>
      <c r="I107" s="58"/>
      <c r="J107" s="10"/>
    </row>
    <row r="108" spans="1:10" ht="23.25" x14ac:dyDescent="0.45">
      <c r="A108" s="8"/>
      <c r="B108" s="29"/>
      <c r="C108" s="209"/>
      <c r="D108" s="47"/>
      <c r="E108" s="9"/>
      <c r="F108" s="48"/>
      <c r="G108" s="10"/>
      <c r="H108" s="8"/>
      <c r="I108" s="58"/>
      <c r="J108" s="10"/>
    </row>
    <row r="109" spans="1:10" ht="23.25" x14ac:dyDescent="0.45">
      <c r="A109" s="8"/>
      <c r="B109" s="29"/>
      <c r="C109" s="209"/>
      <c r="D109" s="47"/>
      <c r="E109" s="9"/>
      <c r="F109" s="48"/>
      <c r="G109" s="10"/>
      <c r="H109" s="8"/>
      <c r="I109" s="58"/>
      <c r="J109" s="10"/>
    </row>
    <row r="110" spans="1:10" ht="23.25" x14ac:dyDescent="0.5">
      <c r="A110" s="8"/>
      <c r="B110" s="29"/>
      <c r="C110" s="209"/>
      <c r="D110" s="47"/>
      <c r="E110" s="9"/>
      <c r="F110" s="48"/>
      <c r="G110" s="10"/>
      <c r="H110" s="8"/>
      <c r="I110" s="50"/>
      <c r="J110" s="10"/>
    </row>
    <row r="111" spans="1:10" ht="23.25" x14ac:dyDescent="0.5">
      <c r="A111" s="8"/>
      <c r="B111" s="29"/>
      <c r="C111" s="209"/>
      <c r="D111" s="47"/>
      <c r="E111" s="9"/>
      <c r="F111" s="48"/>
      <c r="G111" s="10"/>
      <c r="H111" s="8"/>
      <c r="I111" s="57">
        <f>SUM(F104:F111)</f>
        <v>68858.98</v>
      </c>
      <c r="J111" s="10"/>
    </row>
    <row r="112" spans="1:10" ht="23.25" x14ac:dyDescent="0.5">
      <c r="A112" s="22"/>
      <c r="B112" s="23" t="s">
        <v>93</v>
      </c>
      <c r="C112" s="23"/>
      <c r="D112" s="23"/>
      <c r="E112" s="351">
        <f>E83</f>
        <v>21823</v>
      </c>
      <c r="F112" s="351"/>
      <c r="G112" s="25"/>
      <c r="H112" s="22"/>
      <c r="I112" s="49">
        <f>I83+I86-I92-I111</f>
        <v>10145887.379999999</v>
      </c>
      <c r="J112" s="24"/>
    </row>
    <row r="113" spans="1:10" x14ac:dyDescent="0.45">
      <c r="A113" s="3"/>
      <c r="B113" s="5" t="s">
        <v>19</v>
      </c>
      <c r="C113" s="5"/>
      <c r="D113" s="5"/>
      <c r="E113" s="7"/>
      <c r="F113" s="3" t="s">
        <v>20</v>
      </c>
      <c r="G113" s="5"/>
      <c r="H113" s="5"/>
      <c r="I113" s="5"/>
      <c r="J113" s="7"/>
    </row>
    <row r="114" spans="1:10" x14ac:dyDescent="0.45">
      <c r="A114" s="8"/>
      <c r="B114" s="352" t="s">
        <v>95</v>
      </c>
      <c r="C114" s="352"/>
      <c r="D114" s="352"/>
      <c r="E114" s="10"/>
      <c r="F114" s="353" t="s">
        <v>52</v>
      </c>
      <c r="G114" s="352"/>
      <c r="H114" s="352"/>
      <c r="I114" s="352"/>
      <c r="J114" s="10"/>
    </row>
    <row r="115" spans="1:10" x14ac:dyDescent="0.45">
      <c r="A115" s="8"/>
      <c r="B115" s="352" t="s">
        <v>464</v>
      </c>
      <c r="C115" s="352"/>
      <c r="D115" s="352"/>
      <c r="E115" s="10"/>
      <c r="F115" s="353" t="s">
        <v>98</v>
      </c>
      <c r="G115" s="352"/>
      <c r="H115" s="352"/>
      <c r="I115" s="352"/>
      <c r="J115" s="10"/>
    </row>
    <row r="116" spans="1:10" x14ac:dyDescent="0.45">
      <c r="A116" s="22"/>
      <c r="B116" s="348" t="s">
        <v>54</v>
      </c>
      <c r="C116" s="348"/>
      <c r="D116" s="348"/>
      <c r="E116" s="25"/>
      <c r="F116" s="349" t="s">
        <v>53</v>
      </c>
      <c r="G116" s="348"/>
      <c r="H116" s="348"/>
      <c r="I116" s="348"/>
      <c r="J116" s="25"/>
    </row>
  </sheetData>
  <mergeCells count="39">
    <mergeCell ref="B116:D116"/>
    <mergeCell ref="F116:I116"/>
    <mergeCell ref="E83:F83"/>
    <mergeCell ref="E112:F112"/>
    <mergeCell ref="B114:D114"/>
    <mergeCell ref="F114:I114"/>
    <mergeCell ref="B115:D115"/>
    <mergeCell ref="F115:I115"/>
    <mergeCell ref="A80:G80"/>
    <mergeCell ref="H80:J80"/>
    <mergeCell ref="A81:G81"/>
    <mergeCell ref="H81:J81"/>
    <mergeCell ref="H82:J82"/>
    <mergeCell ref="E4:F4"/>
    <mergeCell ref="E37:F37"/>
    <mergeCell ref="A1:G1"/>
    <mergeCell ref="H1:J1"/>
    <mergeCell ref="A2:G2"/>
    <mergeCell ref="H2:J2"/>
    <mergeCell ref="H3:J3"/>
    <mergeCell ref="B40:D40"/>
    <mergeCell ref="F40:I40"/>
    <mergeCell ref="B41:D41"/>
    <mergeCell ref="F41:I41"/>
    <mergeCell ref="B39:D39"/>
    <mergeCell ref="F39:I39"/>
    <mergeCell ref="A43:G43"/>
    <mergeCell ref="H43:J43"/>
    <mergeCell ref="A44:G44"/>
    <mergeCell ref="H44:J44"/>
    <mergeCell ref="H45:J45"/>
    <mergeCell ref="B78:D78"/>
    <mergeCell ref="F78:I78"/>
    <mergeCell ref="E46:F46"/>
    <mergeCell ref="E74:F74"/>
    <mergeCell ref="B76:D76"/>
    <mergeCell ref="F76:I76"/>
    <mergeCell ref="B77:D77"/>
    <mergeCell ref="F77:I77"/>
  </mergeCells>
  <pageMargins left="0.74803149606299213" right="0.51181102362204722" top="0.39370078740157483" bottom="0.35433070866141736" header="0.51181102362204722" footer="0.51181102362204722"/>
  <pageSetup paperSize="9" fitToWidth="0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86"/>
  <sheetViews>
    <sheetView topLeftCell="A58" zoomScale="70" zoomScaleNormal="70" workbookViewId="0">
      <selection activeCell="P91" sqref="P91"/>
    </sheetView>
  </sheetViews>
  <sheetFormatPr defaultRowHeight="14.25" x14ac:dyDescent="0.2"/>
  <cols>
    <col min="1" max="1" width="0.7109375" style="236" customWidth="1"/>
    <col min="2" max="2" width="17.28515625" style="236" customWidth="1"/>
    <col min="3" max="3" width="5.140625" style="236" customWidth="1"/>
    <col min="4" max="4" width="3.28515625" style="236" customWidth="1"/>
    <col min="5" max="5" width="0.42578125" style="236" customWidth="1"/>
    <col min="6" max="6" width="24.85546875" style="236" customWidth="1"/>
    <col min="7" max="7" width="2.140625" style="236" customWidth="1"/>
    <col min="8" max="8" width="0.85546875" style="236" customWidth="1"/>
    <col min="9" max="9" width="6.28515625" style="236" customWidth="1"/>
    <col min="10" max="10" width="7.140625" style="236" customWidth="1"/>
    <col min="11" max="11" width="16.85546875" style="236" customWidth="1"/>
    <col min="12" max="12" width="1.85546875" style="236" customWidth="1"/>
    <col min="13" max="13" width="19.7109375" style="236" customWidth="1"/>
    <col min="14" max="14" width="2.85546875" style="236" customWidth="1"/>
    <col min="15" max="15" width="17" style="236" customWidth="1"/>
    <col min="16" max="16" width="19.7109375" style="236" customWidth="1"/>
    <col min="17" max="17" width="2" style="236" customWidth="1"/>
    <col min="18" max="18" width="15.85546875" style="236" customWidth="1"/>
    <col min="19" max="19" width="0.28515625" style="236" customWidth="1"/>
    <col min="20" max="20" width="1.7109375" style="236" customWidth="1"/>
    <col min="21" max="31" width="19.7109375" style="236" customWidth="1"/>
    <col min="32" max="16384" width="9.140625" style="236"/>
  </cols>
  <sheetData>
    <row r="1" spans="1:31" ht="21.2" customHeight="1" x14ac:dyDescent="0.2">
      <c r="A1" s="402" t="s">
        <v>178</v>
      </c>
      <c r="B1" s="402"/>
      <c r="C1" s="402"/>
      <c r="D1" s="402"/>
      <c r="E1" s="402"/>
      <c r="F1" s="402"/>
      <c r="G1" s="402"/>
      <c r="H1" s="402"/>
      <c r="I1" s="402"/>
      <c r="J1" s="402"/>
      <c r="K1" s="402"/>
      <c r="L1" s="402"/>
      <c r="M1" s="402"/>
      <c r="N1" s="402"/>
      <c r="O1" s="402"/>
      <c r="P1" s="402"/>
      <c r="Q1" s="402"/>
      <c r="R1" s="402"/>
      <c r="S1" s="402"/>
      <c r="T1" s="402"/>
      <c r="U1" s="402"/>
      <c r="V1" s="402"/>
      <c r="W1" s="402"/>
      <c r="X1" s="402"/>
      <c r="Y1" s="402"/>
      <c r="Z1" s="402"/>
      <c r="AA1" s="402"/>
      <c r="AB1" s="402"/>
      <c r="AC1" s="402"/>
      <c r="AD1" s="402"/>
      <c r="AE1" s="402"/>
    </row>
    <row r="2" spans="1:31" ht="21.2" customHeight="1" x14ac:dyDescent="0.2">
      <c r="A2" s="402" t="s">
        <v>281</v>
      </c>
      <c r="B2" s="402"/>
      <c r="C2" s="402"/>
      <c r="D2" s="402"/>
      <c r="E2" s="402"/>
      <c r="F2" s="402"/>
      <c r="G2" s="402"/>
      <c r="H2" s="402"/>
      <c r="I2" s="402"/>
      <c r="J2" s="402"/>
      <c r="K2" s="402"/>
      <c r="L2" s="402"/>
      <c r="M2" s="402"/>
      <c r="N2" s="402"/>
      <c r="O2" s="402"/>
      <c r="P2" s="402"/>
      <c r="Q2" s="402"/>
      <c r="R2" s="402"/>
      <c r="S2" s="402"/>
      <c r="T2" s="402"/>
      <c r="U2" s="402"/>
      <c r="V2" s="402"/>
      <c r="W2" s="402"/>
      <c r="X2" s="402"/>
      <c r="Y2" s="402"/>
      <c r="Z2" s="402"/>
      <c r="AA2" s="402"/>
      <c r="AB2" s="402"/>
      <c r="AC2" s="402"/>
      <c r="AD2" s="402"/>
      <c r="AE2" s="402"/>
    </row>
    <row r="3" spans="1:31" ht="18" customHeight="1" x14ac:dyDescent="0.2">
      <c r="A3" s="403" t="s">
        <v>722</v>
      </c>
      <c r="B3" s="403"/>
      <c r="C3" s="403"/>
      <c r="D3" s="403"/>
      <c r="E3" s="403"/>
      <c r="F3" s="403"/>
      <c r="G3" s="403"/>
      <c r="H3" s="403"/>
      <c r="I3" s="403"/>
      <c r="J3" s="403"/>
      <c r="K3" s="403"/>
      <c r="L3" s="403"/>
      <c r="M3" s="403"/>
      <c r="N3" s="403"/>
      <c r="O3" s="403"/>
      <c r="P3" s="403"/>
      <c r="Q3" s="403"/>
      <c r="R3" s="403"/>
      <c r="S3" s="403"/>
      <c r="T3" s="403"/>
      <c r="U3" s="403"/>
      <c r="V3" s="403"/>
      <c r="W3" s="403"/>
      <c r="X3" s="403"/>
      <c r="Y3" s="403"/>
      <c r="Z3" s="403"/>
      <c r="AA3" s="403"/>
      <c r="AB3" s="403"/>
      <c r="AC3" s="403"/>
      <c r="AD3" s="403"/>
      <c r="AE3" s="403"/>
    </row>
    <row r="4" spans="1:31" x14ac:dyDescent="0.2">
      <c r="A4" s="251"/>
      <c r="B4" s="252"/>
      <c r="C4" s="252"/>
      <c r="D4" s="252"/>
      <c r="E4" s="252"/>
      <c r="F4" s="252"/>
      <c r="G4" s="252"/>
      <c r="H4" s="252"/>
      <c r="I4" s="252"/>
      <c r="J4" s="252"/>
      <c r="K4" s="252"/>
      <c r="L4" s="253"/>
      <c r="M4" s="386" t="s">
        <v>104</v>
      </c>
      <c r="N4" s="387"/>
      <c r="O4" s="380"/>
      <c r="P4" s="386" t="s">
        <v>105</v>
      </c>
      <c r="Q4" s="386" t="s">
        <v>106</v>
      </c>
      <c r="R4" s="387"/>
      <c r="S4" s="387"/>
      <c r="T4" s="387"/>
      <c r="U4" s="380"/>
      <c r="V4" s="386" t="s">
        <v>148</v>
      </c>
      <c r="W4" s="386" t="s">
        <v>107</v>
      </c>
      <c r="X4" s="380"/>
      <c r="Y4" s="386" t="s">
        <v>150</v>
      </c>
      <c r="Z4" s="386" t="s">
        <v>108</v>
      </c>
      <c r="AA4" s="380"/>
      <c r="AB4" s="386" t="s">
        <v>151</v>
      </c>
      <c r="AC4" s="386" t="s">
        <v>109</v>
      </c>
      <c r="AD4" s="386" t="s">
        <v>110</v>
      </c>
      <c r="AE4" s="392" t="s">
        <v>29</v>
      </c>
    </row>
    <row r="5" spans="1:31" x14ac:dyDescent="0.2">
      <c r="A5" s="254"/>
      <c r="B5" s="237"/>
      <c r="C5" s="237"/>
      <c r="D5" s="237"/>
      <c r="E5" s="237"/>
      <c r="F5" s="237"/>
      <c r="G5" s="237"/>
      <c r="H5" s="237"/>
      <c r="I5" s="237"/>
      <c r="J5" s="237"/>
      <c r="K5" s="395" t="s">
        <v>223</v>
      </c>
      <c r="L5" s="255"/>
      <c r="M5" s="388"/>
      <c r="N5" s="389"/>
      <c r="O5" s="390"/>
      <c r="P5" s="391"/>
      <c r="Q5" s="388"/>
      <c r="R5" s="389"/>
      <c r="S5" s="389"/>
      <c r="T5" s="389"/>
      <c r="U5" s="390"/>
      <c r="V5" s="391"/>
      <c r="W5" s="388"/>
      <c r="X5" s="390"/>
      <c r="Y5" s="391"/>
      <c r="Z5" s="388"/>
      <c r="AA5" s="390"/>
      <c r="AB5" s="391"/>
      <c r="AC5" s="391"/>
      <c r="AD5" s="391"/>
      <c r="AE5" s="393"/>
    </row>
    <row r="6" spans="1:31" x14ac:dyDescent="0.2">
      <c r="A6" s="254"/>
      <c r="B6" s="237"/>
      <c r="C6" s="237"/>
      <c r="D6" s="237"/>
      <c r="E6" s="237"/>
      <c r="F6" s="237"/>
      <c r="G6" s="237"/>
      <c r="H6" s="237"/>
      <c r="I6" s="237"/>
      <c r="J6" s="237"/>
      <c r="K6" s="396"/>
      <c r="L6" s="255"/>
      <c r="M6" s="397" t="s">
        <v>216</v>
      </c>
      <c r="N6" s="370"/>
      <c r="O6" s="369"/>
      <c r="P6" s="256" t="s">
        <v>217</v>
      </c>
      <c r="Q6" s="397" t="s">
        <v>218</v>
      </c>
      <c r="R6" s="370"/>
      <c r="S6" s="370"/>
      <c r="T6" s="370"/>
      <c r="U6" s="369"/>
      <c r="V6" s="256" t="s">
        <v>239</v>
      </c>
      <c r="W6" s="397" t="s">
        <v>219</v>
      </c>
      <c r="X6" s="369"/>
      <c r="Y6" s="256" t="s">
        <v>241</v>
      </c>
      <c r="Z6" s="397" t="s">
        <v>220</v>
      </c>
      <c r="AA6" s="369"/>
      <c r="AB6" s="256" t="s">
        <v>242</v>
      </c>
      <c r="AC6" s="256" t="s">
        <v>221</v>
      </c>
      <c r="AD6" s="256" t="s">
        <v>222</v>
      </c>
      <c r="AE6" s="393"/>
    </row>
    <row r="7" spans="1:31" x14ac:dyDescent="0.2">
      <c r="A7" s="254"/>
      <c r="B7" s="237"/>
      <c r="C7" s="237"/>
      <c r="D7" s="237"/>
      <c r="E7" s="237"/>
      <c r="F7" s="237"/>
      <c r="G7" s="237"/>
      <c r="H7" s="237"/>
      <c r="I7" s="237"/>
      <c r="J7" s="237"/>
      <c r="K7" s="396"/>
      <c r="L7" s="255"/>
      <c r="M7" s="398" t="s">
        <v>111</v>
      </c>
      <c r="N7" s="398" t="s">
        <v>112</v>
      </c>
      <c r="O7" s="380"/>
      <c r="P7" s="398" t="s">
        <v>113</v>
      </c>
      <c r="Q7" s="398" t="s">
        <v>115</v>
      </c>
      <c r="R7" s="387"/>
      <c r="S7" s="387"/>
      <c r="T7" s="380"/>
      <c r="U7" s="398" t="s">
        <v>116</v>
      </c>
      <c r="V7" s="398" t="s">
        <v>319</v>
      </c>
      <c r="W7" s="398" t="s">
        <v>117</v>
      </c>
      <c r="X7" s="398" t="s">
        <v>118</v>
      </c>
      <c r="Y7" s="398" t="s">
        <v>153</v>
      </c>
      <c r="Z7" s="398" t="s">
        <v>119</v>
      </c>
      <c r="AA7" s="398" t="s">
        <v>154</v>
      </c>
      <c r="AB7" s="398" t="s">
        <v>155</v>
      </c>
      <c r="AC7" s="398" t="s">
        <v>120</v>
      </c>
      <c r="AD7" s="398" t="s">
        <v>2</v>
      </c>
      <c r="AE7" s="393"/>
    </row>
    <row r="8" spans="1:31" x14ac:dyDescent="0.2">
      <c r="A8" s="254"/>
      <c r="B8" s="237"/>
      <c r="C8" s="237"/>
      <c r="D8" s="237"/>
      <c r="E8" s="237"/>
      <c r="F8" s="237"/>
      <c r="G8" s="237"/>
      <c r="H8" s="237"/>
      <c r="I8" s="237"/>
      <c r="J8" s="237"/>
      <c r="K8" s="237"/>
      <c r="L8" s="255"/>
      <c r="M8" s="393"/>
      <c r="N8" s="377"/>
      <c r="O8" s="382"/>
      <c r="P8" s="393"/>
      <c r="Q8" s="377"/>
      <c r="R8" s="381"/>
      <c r="S8" s="381"/>
      <c r="T8" s="382"/>
      <c r="U8" s="393"/>
      <c r="V8" s="393"/>
      <c r="W8" s="393"/>
      <c r="X8" s="393"/>
      <c r="Y8" s="393"/>
      <c r="Z8" s="393"/>
      <c r="AA8" s="393"/>
      <c r="AB8" s="393"/>
      <c r="AC8" s="393"/>
      <c r="AD8" s="393"/>
      <c r="AE8" s="393"/>
    </row>
    <row r="9" spans="1:31" x14ac:dyDescent="0.2">
      <c r="A9" s="399" t="s">
        <v>224</v>
      </c>
      <c r="B9" s="396"/>
      <c r="C9" s="396"/>
      <c r="D9" s="237"/>
      <c r="E9" s="237"/>
      <c r="F9" s="237"/>
      <c r="G9" s="237"/>
      <c r="H9" s="237"/>
      <c r="I9" s="237"/>
      <c r="J9" s="237"/>
      <c r="K9" s="237"/>
      <c r="L9" s="255"/>
      <c r="M9" s="393"/>
      <c r="N9" s="377"/>
      <c r="O9" s="382"/>
      <c r="P9" s="393"/>
      <c r="Q9" s="377"/>
      <c r="R9" s="381"/>
      <c r="S9" s="381"/>
      <c r="T9" s="382"/>
      <c r="U9" s="393"/>
      <c r="V9" s="393"/>
      <c r="W9" s="393"/>
      <c r="X9" s="393"/>
      <c r="Y9" s="393"/>
      <c r="Z9" s="393"/>
      <c r="AA9" s="393"/>
      <c r="AB9" s="393"/>
      <c r="AC9" s="393"/>
      <c r="AD9" s="393"/>
      <c r="AE9" s="393"/>
    </row>
    <row r="10" spans="1:31" x14ac:dyDescent="0.2">
      <c r="A10" s="254"/>
      <c r="B10" s="237"/>
      <c r="C10" s="237"/>
      <c r="D10" s="237"/>
      <c r="E10" s="237"/>
      <c r="F10" s="237"/>
      <c r="G10" s="237"/>
      <c r="H10" s="237"/>
      <c r="I10" s="237"/>
      <c r="J10" s="237"/>
      <c r="K10" s="237"/>
      <c r="L10" s="255"/>
      <c r="M10" s="391"/>
      <c r="N10" s="388"/>
      <c r="O10" s="390"/>
      <c r="P10" s="391"/>
      <c r="Q10" s="388"/>
      <c r="R10" s="389"/>
      <c r="S10" s="389"/>
      <c r="T10" s="390"/>
      <c r="U10" s="391"/>
      <c r="V10" s="391"/>
      <c r="W10" s="391"/>
      <c r="X10" s="391"/>
      <c r="Y10" s="391"/>
      <c r="Z10" s="391"/>
      <c r="AA10" s="391"/>
      <c r="AB10" s="391"/>
      <c r="AC10" s="391"/>
      <c r="AD10" s="391"/>
      <c r="AE10" s="393"/>
    </row>
    <row r="11" spans="1:31" x14ac:dyDescent="0.2">
      <c r="A11" s="257"/>
      <c r="B11" s="258"/>
      <c r="C11" s="258"/>
      <c r="D11" s="258"/>
      <c r="E11" s="258"/>
      <c r="F11" s="258"/>
      <c r="G11" s="258"/>
      <c r="H11" s="258"/>
      <c r="I11" s="258"/>
      <c r="J11" s="258"/>
      <c r="K11" s="258"/>
      <c r="L11" s="259"/>
      <c r="M11" s="260" t="s">
        <v>225</v>
      </c>
      <c r="N11" s="368" t="s">
        <v>226</v>
      </c>
      <c r="O11" s="369"/>
      <c r="P11" s="260" t="s">
        <v>227</v>
      </c>
      <c r="Q11" s="368" t="s">
        <v>229</v>
      </c>
      <c r="R11" s="370"/>
      <c r="S11" s="370"/>
      <c r="T11" s="369"/>
      <c r="U11" s="260" t="s">
        <v>230</v>
      </c>
      <c r="V11" s="260" t="s">
        <v>320</v>
      </c>
      <c r="W11" s="260" t="s">
        <v>231</v>
      </c>
      <c r="X11" s="260" t="s">
        <v>232</v>
      </c>
      <c r="Y11" s="260" t="s">
        <v>244</v>
      </c>
      <c r="Z11" s="260" t="s">
        <v>245</v>
      </c>
      <c r="AA11" s="260" t="s">
        <v>233</v>
      </c>
      <c r="AB11" s="260" t="s">
        <v>246</v>
      </c>
      <c r="AC11" s="260" t="s">
        <v>234</v>
      </c>
      <c r="AD11" s="260" t="s">
        <v>235</v>
      </c>
      <c r="AE11" s="394"/>
    </row>
    <row r="12" spans="1:31" x14ac:dyDescent="0.2">
      <c r="A12" s="373" t="s">
        <v>183</v>
      </c>
      <c r="B12" s="376" t="s">
        <v>2</v>
      </c>
      <c r="C12" s="379" t="s">
        <v>386</v>
      </c>
      <c r="D12" s="380"/>
      <c r="E12" s="246" t="s">
        <v>183</v>
      </c>
      <c r="F12" s="247" t="s">
        <v>121</v>
      </c>
      <c r="G12" s="371" t="s">
        <v>387</v>
      </c>
      <c r="H12" s="366"/>
      <c r="I12" s="365"/>
      <c r="J12" s="372" t="s">
        <v>270</v>
      </c>
      <c r="K12" s="366"/>
      <c r="L12" s="365"/>
      <c r="M12" s="248">
        <v>0</v>
      </c>
      <c r="N12" s="364">
        <v>0</v>
      </c>
      <c r="O12" s="365"/>
      <c r="P12" s="248">
        <v>0</v>
      </c>
      <c r="Q12" s="364">
        <v>0</v>
      </c>
      <c r="R12" s="366"/>
      <c r="S12" s="366"/>
      <c r="T12" s="365"/>
      <c r="U12" s="248">
        <v>0</v>
      </c>
      <c r="V12" s="248">
        <v>0</v>
      </c>
      <c r="W12" s="248">
        <v>0</v>
      </c>
      <c r="X12" s="248">
        <v>0</v>
      </c>
      <c r="Y12" s="248">
        <v>0</v>
      </c>
      <c r="Z12" s="248">
        <v>0</v>
      </c>
      <c r="AA12" s="248">
        <v>0</v>
      </c>
      <c r="AB12" s="248">
        <v>0</v>
      </c>
      <c r="AC12" s="248">
        <v>0</v>
      </c>
      <c r="AD12" s="248">
        <v>12085</v>
      </c>
      <c r="AE12" s="248">
        <v>12085</v>
      </c>
    </row>
    <row r="13" spans="1:31" x14ac:dyDescent="0.2">
      <c r="A13" s="374"/>
      <c r="B13" s="377"/>
      <c r="C13" s="381"/>
      <c r="D13" s="382"/>
      <c r="E13" s="246" t="s">
        <v>183</v>
      </c>
      <c r="F13" s="247" t="s">
        <v>123</v>
      </c>
      <c r="G13" s="371" t="s">
        <v>388</v>
      </c>
      <c r="H13" s="366"/>
      <c r="I13" s="365"/>
      <c r="J13" s="372" t="s">
        <v>270</v>
      </c>
      <c r="K13" s="366"/>
      <c r="L13" s="365"/>
      <c r="M13" s="248">
        <v>0</v>
      </c>
      <c r="N13" s="364">
        <v>0</v>
      </c>
      <c r="O13" s="365"/>
      <c r="P13" s="248">
        <v>0</v>
      </c>
      <c r="Q13" s="364">
        <v>0</v>
      </c>
      <c r="R13" s="366"/>
      <c r="S13" s="366"/>
      <c r="T13" s="365"/>
      <c r="U13" s="248">
        <v>0</v>
      </c>
      <c r="V13" s="248">
        <v>0</v>
      </c>
      <c r="W13" s="248">
        <v>0</v>
      </c>
      <c r="X13" s="248">
        <v>0</v>
      </c>
      <c r="Y13" s="248">
        <v>0</v>
      </c>
      <c r="Z13" s="248">
        <v>0</v>
      </c>
      <c r="AA13" s="248">
        <v>0</v>
      </c>
      <c r="AB13" s="248">
        <v>0</v>
      </c>
      <c r="AC13" s="248">
        <v>0</v>
      </c>
      <c r="AD13" s="248">
        <v>588000</v>
      </c>
      <c r="AE13" s="248">
        <v>588000</v>
      </c>
    </row>
    <row r="14" spans="1:31" x14ac:dyDescent="0.2">
      <c r="A14" s="374"/>
      <c r="B14" s="377"/>
      <c r="C14" s="381"/>
      <c r="D14" s="382"/>
      <c r="E14" s="246" t="s">
        <v>183</v>
      </c>
      <c r="F14" s="247" t="s">
        <v>124</v>
      </c>
      <c r="G14" s="371" t="s">
        <v>389</v>
      </c>
      <c r="H14" s="366"/>
      <c r="I14" s="365"/>
      <c r="J14" s="372" t="s">
        <v>270</v>
      </c>
      <c r="K14" s="366"/>
      <c r="L14" s="365"/>
      <c r="M14" s="248">
        <v>0</v>
      </c>
      <c r="N14" s="364">
        <v>0</v>
      </c>
      <c r="O14" s="365"/>
      <c r="P14" s="248">
        <v>0</v>
      </c>
      <c r="Q14" s="364">
        <v>0</v>
      </c>
      <c r="R14" s="366"/>
      <c r="S14" s="366"/>
      <c r="T14" s="365"/>
      <c r="U14" s="248">
        <v>0</v>
      </c>
      <c r="V14" s="248">
        <v>0</v>
      </c>
      <c r="W14" s="248">
        <v>0</v>
      </c>
      <c r="X14" s="248">
        <v>0</v>
      </c>
      <c r="Y14" s="248">
        <v>0</v>
      </c>
      <c r="Z14" s="248">
        <v>0</v>
      </c>
      <c r="AA14" s="248">
        <v>0</v>
      </c>
      <c r="AB14" s="248">
        <v>0</v>
      </c>
      <c r="AC14" s="248">
        <v>0</v>
      </c>
      <c r="AD14" s="248">
        <v>180000</v>
      </c>
      <c r="AE14" s="248">
        <v>180000</v>
      </c>
    </row>
    <row r="15" spans="1:31" x14ac:dyDescent="0.2">
      <c r="A15" s="374"/>
      <c r="B15" s="377"/>
      <c r="C15" s="381"/>
      <c r="D15" s="382"/>
      <c r="E15" s="246" t="s">
        <v>183</v>
      </c>
      <c r="F15" s="247" t="s">
        <v>125</v>
      </c>
      <c r="G15" s="371" t="s">
        <v>390</v>
      </c>
      <c r="H15" s="366"/>
      <c r="I15" s="365"/>
      <c r="J15" s="372" t="s">
        <v>270</v>
      </c>
      <c r="K15" s="366"/>
      <c r="L15" s="365"/>
      <c r="M15" s="248">
        <v>0</v>
      </c>
      <c r="N15" s="364">
        <v>0</v>
      </c>
      <c r="O15" s="365"/>
      <c r="P15" s="248">
        <v>0</v>
      </c>
      <c r="Q15" s="364">
        <v>0</v>
      </c>
      <c r="R15" s="366"/>
      <c r="S15" s="366"/>
      <c r="T15" s="365"/>
      <c r="U15" s="248">
        <v>0</v>
      </c>
      <c r="V15" s="248">
        <v>0</v>
      </c>
      <c r="W15" s="248">
        <v>0</v>
      </c>
      <c r="X15" s="248">
        <v>0</v>
      </c>
      <c r="Y15" s="248">
        <v>0</v>
      </c>
      <c r="Z15" s="248">
        <v>0</v>
      </c>
      <c r="AA15" s="248">
        <v>0</v>
      </c>
      <c r="AB15" s="248">
        <v>0</v>
      </c>
      <c r="AC15" s="248">
        <v>0</v>
      </c>
      <c r="AD15" s="248">
        <v>6000</v>
      </c>
      <c r="AE15" s="248">
        <v>6000</v>
      </c>
    </row>
    <row r="16" spans="1:31" x14ac:dyDescent="0.2">
      <c r="A16" s="374"/>
      <c r="B16" s="377"/>
      <c r="C16" s="381"/>
      <c r="D16" s="382"/>
      <c r="E16" s="246" t="s">
        <v>183</v>
      </c>
      <c r="F16" s="247" t="s">
        <v>156</v>
      </c>
      <c r="G16" s="371" t="s">
        <v>391</v>
      </c>
      <c r="H16" s="366"/>
      <c r="I16" s="365"/>
      <c r="J16" s="372" t="s">
        <v>270</v>
      </c>
      <c r="K16" s="366"/>
      <c r="L16" s="365"/>
      <c r="M16" s="248">
        <v>0</v>
      </c>
      <c r="N16" s="364">
        <v>0</v>
      </c>
      <c r="O16" s="365"/>
      <c r="P16" s="248">
        <v>0</v>
      </c>
      <c r="Q16" s="364">
        <v>0</v>
      </c>
      <c r="R16" s="366"/>
      <c r="S16" s="366"/>
      <c r="T16" s="365"/>
      <c r="U16" s="248">
        <v>0</v>
      </c>
      <c r="V16" s="248">
        <v>0</v>
      </c>
      <c r="W16" s="248">
        <v>0</v>
      </c>
      <c r="X16" s="248">
        <v>0</v>
      </c>
      <c r="Y16" s="248">
        <v>0</v>
      </c>
      <c r="Z16" s="248">
        <v>0</v>
      </c>
      <c r="AA16" s="248">
        <v>0</v>
      </c>
      <c r="AB16" s="248">
        <v>0</v>
      </c>
      <c r="AC16" s="248">
        <v>0</v>
      </c>
      <c r="AD16" s="248">
        <v>0</v>
      </c>
      <c r="AE16" s="248">
        <v>0</v>
      </c>
    </row>
    <row r="17" spans="1:31" x14ac:dyDescent="0.2">
      <c r="A17" s="374"/>
      <c r="B17" s="377"/>
      <c r="C17" s="381"/>
      <c r="D17" s="382"/>
      <c r="E17" s="246" t="s">
        <v>183</v>
      </c>
      <c r="F17" s="247" t="s">
        <v>157</v>
      </c>
      <c r="G17" s="371" t="s">
        <v>392</v>
      </c>
      <c r="H17" s="366"/>
      <c r="I17" s="365"/>
      <c r="J17" s="372" t="s">
        <v>270</v>
      </c>
      <c r="K17" s="366"/>
      <c r="L17" s="365"/>
      <c r="M17" s="248">
        <v>0</v>
      </c>
      <c r="N17" s="364">
        <v>0</v>
      </c>
      <c r="O17" s="365"/>
      <c r="P17" s="248">
        <v>0</v>
      </c>
      <c r="Q17" s="364">
        <v>0</v>
      </c>
      <c r="R17" s="366"/>
      <c r="S17" s="366"/>
      <c r="T17" s="365"/>
      <c r="U17" s="248">
        <v>0</v>
      </c>
      <c r="V17" s="248">
        <v>0</v>
      </c>
      <c r="W17" s="248">
        <v>0</v>
      </c>
      <c r="X17" s="248">
        <v>0</v>
      </c>
      <c r="Y17" s="248">
        <v>0</v>
      </c>
      <c r="Z17" s="248">
        <v>0</v>
      </c>
      <c r="AA17" s="248">
        <v>0</v>
      </c>
      <c r="AB17" s="248">
        <v>0</v>
      </c>
      <c r="AC17" s="248">
        <v>0</v>
      </c>
      <c r="AD17" s="248">
        <v>0</v>
      </c>
      <c r="AE17" s="248">
        <v>0</v>
      </c>
    </row>
    <row r="18" spans="1:31" ht="25.5" x14ac:dyDescent="0.2">
      <c r="A18" s="374"/>
      <c r="B18" s="377"/>
      <c r="C18" s="381"/>
      <c r="D18" s="382"/>
      <c r="E18" s="246" t="s">
        <v>183</v>
      </c>
      <c r="F18" s="247" t="s">
        <v>329</v>
      </c>
      <c r="G18" s="371" t="s">
        <v>393</v>
      </c>
      <c r="H18" s="366"/>
      <c r="I18" s="365"/>
      <c r="J18" s="372" t="s">
        <v>270</v>
      </c>
      <c r="K18" s="366"/>
      <c r="L18" s="365"/>
      <c r="M18" s="248">
        <v>0</v>
      </c>
      <c r="N18" s="364">
        <v>0</v>
      </c>
      <c r="O18" s="365"/>
      <c r="P18" s="248">
        <v>0</v>
      </c>
      <c r="Q18" s="364">
        <v>0</v>
      </c>
      <c r="R18" s="366"/>
      <c r="S18" s="366"/>
      <c r="T18" s="365"/>
      <c r="U18" s="248">
        <v>0</v>
      </c>
      <c r="V18" s="248">
        <v>0</v>
      </c>
      <c r="W18" s="248">
        <v>0</v>
      </c>
      <c r="X18" s="248">
        <v>0</v>
      </c>
      <c r="Y18" s="248">
        <v>0</v>
      </c>
      <c r="Z18" s="248">
        <v>0</v>
      </c>
      <c r="AA18" s="248">
        <v>0</v>
      </c>
      <c r="AB18" s="248">
        <v>0</v>
      </c>
      <c r="AC18" s="248">
        <v>0</v>
      </c>
      <c r="AD18" s="248">
        <v>0</v>
      </c>
      <c r="AE18" s="248">
        <v>0</v>
      </c>
    </row>
    <row r="19" spans="1:31" x14ac:dyDescent="0.2">
      <c r="A19" s="374"/>
      <c r="B19" s="378"/>
      <c r="C19" s="383"/>
      <c r="D19" s="384"/>
      <c r="E19" s="385" t="s">
        <v>55</v>
      </c>
      <c r="F19" s="366"/>
      <c r="G19" s="366"/>
      <c r="H19" s="366"/>
      <c r="I19" s="366"/>
      <c r="J19" s="366"/>
      <c r="K19" s="366"/>
      <c r="L19" s="365"/>
      <c r="M19" s="249">
        <v>0</v>
      </c>
      <c r="N19" s="367">
        <v>0</v>
      </c>
      <c r="O19" s="365"/>
      <c r="P19" s="249">
        <v>0</v>
      </c>
      <c r="Q19" s="367">
        <v>0</v>
      </c>
      <c r="R19" s="366"/>
      <c r="S19" s="366"/>
      <c r="T19" s="365"/>
      <c r="U19" s="249">
        <v>0</v>
      </c>
      <c r="V19" s="249">
        <v>0</v>
      </c>
      <c r="W19" s="249">
        <v>0</v>
      </c>
      <c r="X19" s="249">
        <v>0</v>
      </c>
      <c r="Y19" s="249">
        <v>0</v>
      </c>
      <c r="Z19" s="249">
        <v>0</v>
      </c>
      <c r="AA19" s="249">
        <v>0</v>
      </c>
      <c r="AB19" s="249">
        <v>0</v>
      </c>
      <c r="AC19" s="249">
        <v>0</v>
      </c>
      <c r="AD19" s="249">
        <v>786085</v>
      </c>
      <c r="AE19" s="249">
        <v>786085</v>
      </c>
    </row>
    <row r="20" spans="1:31" x14ac:dyDescent="0.2">
      <c r="A20" s="375"/>
      <c r="B20" s="385" t="s">
        <v>236</v>
      </c>
      <c r="C20" s="366"/>
      <c r="D20" s="366"/>
      <c r="E20" s="366"/>
      <c r="F20" s="366"/>
      <c r="G20" s="366"/>
      <c r="H20" s="366"/>
      <c r="I20" s="366"/>
      <c r="J20" s="366"/>
      <c r="K20" s="366"/>
      <c r="L20" s="365"/>
      <c r="M20" s="249">
        <v>0</v>
      </c>
      <c r="N20" s="367">
        <v>0</v>
      </c>
      <c r="O20" s="365"/>
      <c r="P20" s="249">
        <v>0</v>
      </c>
      <c r="Q20" s="367">
        <v>0</v>
      </c>
      <c r="R20" s="366"/>
      <c r="S20" s="366"/>
      <c r="T20" s="365"/>
      <c r="U20" s="249">
        <v>0</v>
      </c>
      <c r="V20" s="249">
        <v>0</v>
      </c>
      <c r="W20" s="249">
        <v>0</v>
      </c>
      <c r="X20" s="249">
        <v>0</v>
      </c>
      <c r="Y20" s="249">
        <v>0</v>
      </c>
      <c r="Z20" s="249">
        <v>0</v>
      </c>
      <c r="AA20" s="249">
        <v>0</v>
      </c>
      <c r="AB20" s="249">
        <v>0</v>
      </c>
      <c r="AC20" s="249">
        <v>0</v>
      </c>
      <c r="AD20" s="249">
        <v>8274191</v>
      </c>
      <c r="AE20" s="249">
        <v>8274191</v>
      </c>
    </row>
    <row r="21" spans="1:31" x14ac:dyDescent="0.2">
      <c r="A21" s="373" t="s">
        <v>183</v>
      </c>
      <c r="B21" s="376" t="s">
        <v>48</v>
      </c>
      <c r="C21" s="379" t="s">
        <v>394</v>
      </c>
      <c r="D21" s="380"/>
      <c r="E21" s="246" t="s">
        <v>183</v>
      </c>
      <c r="F21" s="247" t="s">
        <v>126</v>
      </c>
      <c r="G21" s="371" t="s">
        <v>395</v>
      </c>
      <c r="H21" s="366"/>
      <c r="I21" s="365"/>
      <c r="J21" s="372" t="s">
        <v>270</v>
      </c>
      <c r="K21" s="366"/>
      <c r="L21" s="365"/>
      <c r="M21" s="248">
        <v>42840</v>
      </c>
      <c r="N21" s="364">
        <v>0</v>
      </c>
      <c r="O21" s="365"/>
      <c r="P21" s="248">
        <v>0</v>
      </c>
      <c r="Q21" s="364">
        <v>0</v>
      </c>
      <c r="R21" s="366"/>
      <c r="S21" s="366"/>
      <c r="T21" s="365"/>
      <c r="U21" s="248">
        <v>0</v>
      </c>
      <c r="V21" s="248">
        <v>0</v>
      </c>
      <c r="W21" s="248">
        <v>0</v>
      </c>
      <c r="X21" s="248">
        <v>0</v>
      </c>
      <c r="Y21" s="248">
        <v>0</v>
      </c>
      <c r="Z21" s="248">
        <v>0</v>
      </c>
      <c r="AA21" s="248">
        <v>0</v>
      </c>
      <c r="AB21" s="248">
        <v>0</v>
      </c>
      <c r="AC21" s="248">
        <v>0</v>
      </c>
      <c r="AD21" s="248">
        <v>0</v>
      </c>
      <c r="AE21" s="248">
        <v>42840</v>
      </c>
    </row>
    <row r="22" spans="1:31" ht="25.5" x14ac:dyDescent="0.2">
      <c r="A22" s="374"/>
      <c r="B22" s="377"/>
      <c r="C22" s="381"/>
      <c r="D22" s="382"/>
      <c r="E22" s="246" t="s">
        <v>183</v>
      </c>
      <c r="F22" s="247" t="s">
        <v>127</v>
      </c>
      <c r="G22" s="371" t="s">
        <v>396</v>
      </c>
      <c r="H22" s="366"/>
      <c r="I22" s="365"/>
      <c r="J22" s="372" t="s">
        <v>270</v>
      </c>
      <c r="K22" s="366"/>
      <c r="L22" s="365"/>
      <c r="M22" s="248">
        <v>3510</v>
      </c>
      <c r="N22" s="364">
        <v>0</v>
      </c>
      <c r="O22" s="365"/>
      <c r="P22" s="248">
        <v>0</v>
      </c>
      <c r="Q22" s="364">
        <v>0</v>
      </c>
      <c r="R22" s="366"/>
      <c r="S22" s="366"/>
      <c r="T22" s="365"/>
      <c r="U22" s="248">
        <v>0</v>
      </c>
      <c r="V22" s="248">
        <v>0</v>
      </c>
      <c r="W22" s="248">
        <v>0</v>
      </c>
      <c r="X22" s="248">
        <v>0</v>
      </c>
      <c r="Y22" s="248">
        <v>0</v>
      </c>
      <c r="Z22" s="248">
        <v>0</v>
      </c>
      <c r="AA22" s="248">
        <v>0</v>
      </c>
      <c r="AB22" s="248">
        <v>0</v>
      </c>
      <c r="AC22" s="248">
        <v>0</v>
      </c>
      <c r="AD22" s="248">
        <v>0</v>
      </c>
      <c r="AE22" s="248">
        <v>3510</v>
      </c>
    </row>
    <row r="23" spans="1:31" x14ac:dyDescent="0.2">
      <c r="A23" s="374"/>
      <c r="B23" s="377"/>
      <c r="C23" s="381"/>
      <c r="D23" s="382"/>
      <c r="E23" s="246" t="s">
        <v>183</v>
      </c>
      <c r="F23" s="247" t="s">
        <v>128</v>
      </c>
      <c r="G23" s="371" t="s">
        <v>397</v>
      </c>
      <c r="H23" s="366"/>
      <c r="I23" s="365"/>
      <c r="J23" s="372" t="s">
        <v>270</v>
      </c>
      <c r="K23" s="366"/>
      <c r="L23" s="365"/>
      <c r="M23" s="248">
        <v>3510</v>
      </c>
      <c r="N23" s="364">
        <v>0</v>
      </c>
      <c r="O23" s="365"/>
      <c r="P23" s="248">
        <v>0</v>
      </c>
      <c r="Q23" s="364">
        <v>0</v>
      </c>
      <c r="R23" s="366"/>
      <c r="S23" s="366"/>
      <c r="T23" s="365"/>
      <c r="U23" s="248">
        <v>0</v>
      </c>
      <c r="V23" s="248">
        <v>0</v>
      </c>
      <c r="W23" s="248">
        <v>0</v>
      </c>
      <c r="X23" s="248">
        <v>0</v>
      </c>
      <c r="Y23" s="248">
        <v>0</v>
      </c>
      <c r="Z23" s="248">
        <v>0</v>
      </c>
      <c r="AA23" s="248">
        <v>0</v>
      </c>
      <c r="AB23" s="248">
        <v>0</v>
      </c>
      <c r="AC23" s="248">
        <v>0</v>
      </c>
      <c r="AD23" s="248">
        <v>0</v>
      </c>
      <c r="AE23" s="248">
        <v>3510</v>
      </c>
    </row>
    <row r="24" spans="1:31" ht="38.25" x14ac:dyDescent="0.2">
      <c r="A24" s="374"/>
      <c r="B24" s="377"/>
      <c r="C24" s="381"/>
      <c r="D24" s="382"/>
      <c r="E24" s="246" t="s">
        <v>183</v>
      </c>
      <c r="F24" s="247" t="s">
        <v>129</v>
      </c>
      <c r="G24" s="371" t="s">
        <v>398</v>
      </c>
      <c r="H24" s="366"/>
      <c r="I24" s="365"/>
      <c r="J24" s="372" t="s">
        <v>270</v>
      </c>
      <c r="K24" s="366"/>
      <c r="L24" s="365"/>
      <c r="M24" s="248">
        <v>7200</v>
      </c>
      <c r="N24" s="364">
        <v>0</v>
      </c>
      <c r="O24" s="365"/>
      <c r="P24" s="248">
        <v>0</v>
      </c>
      <c r="Q24" s="364">
        <v>0</v>
      </c>
      <c r="R24" s="366"/>
      <c r="S24" s="366"/>
      <c r="T24" s="365"/>
      <c r="U24" s="248">
        <v>0</v>
      </c>
      <c r="V24" s="248">
        <v>0</v>
      </c>
      <c r="W24" s="248">
        <v>0</v>
      </c>
      <c r="X24" s="248">
        <v>0</v>
      </c>
      <c r="Y24" s="248">
        <v>0</v>
      </c>
      <c r="Z24" s="248">
        <v>0</v>
      </c>
      <c r="AA24" s="248">
        <v>0</v>
      </c>
      <c r="AB24" s="248">
        <v>0</v>
      </c>
      <c r="AC24" s="248">
        <v>0</v>
      </c>
      <c r="AD24" s="248">
        <v>0</v>
      </c>
      <c r="AE24" s="248">
        <v>7200</v>
      </c>
    </row>
    <row r="25" spans="1:31" ht="25.5" x14ac:dyDescent="0.2">
      <c r="A25" s="374"/>
      <c r="B25" s="377"/>
      <c r="C25" s="381"/>
      <c r="D25" s="382"/>
      <c r="E25" s="246" t="s">
        <v>183</v>
      </c>
      <c r="F25" s="247" t="s">
        <v>130</v>
      </c>
      <c r="G25" s="371" t="s">
        <v>399</v>
      </c>
      <c r="H25" s="366"/>
      <c r="I25" s="365"/>
      <c r="J25" s="372" t="s">
        <v>270</v>
      </c>
      <c r="K25" s="366"/>
      <c r="L25" s="365"/>
      <c r="M25" s="248">
        <v>106800</v>
      </c>
      <c r="N25" s="364">
        <v>0</v>
      </c>
      <c r="O25" s="365"/>
      <c r="P25" s="248">
        <v>0</v>
      </c>
      <c r="Q25" s="364">
        <v>0</v>
      </c>
      <c r="R25" s="366"/>
      <c r="S25" s="366"/>
      <c r="T25" s="365"/>
      <c r="U25" s="248">
        <v>0</v>
      </c>
      <c r="V25" s="248">
        <v>0</v>
      </c>
      <c r="W25" s="248">
        <v>0</v>
      </c>
      <c r="X25" s="248">
        <v>0</v>
      </c>
      <c r="Y25" s="248">
        <v>0</v>
      </c>
      <c r="Z25" s="248">
        <v>0</v>
      </c>
      <c r="AA25" s="248">
        <v>0</v>
      </c>
      <c r="AB25" s="248">
        <v>0</v>
      </c>
      <c r="AC25" s="248">
        <v>0</v>
      </c>
      <c r="AD25" s="248">
        <v>0</v>
      </c>
      <c r="AE25" s="248">
        <v>106800</v>
      </c>
    </row>
    <row r="26" spans="1:31" x14ac:dyDescent="0.2">
      <c r="A26" s="374"/>
      <c r="B26" s="378"/>
      <c r="C26" s="383"/>
      <c r="D26" s="384"/>
      <c r="E26" s="385" t="s">
        <v>55</v>
      </c>
      <c r="F26" s="366"/>
      <c r="G26" s="366"/>
      <c r="H26" s="366"/>
      <c r="I26" s="366"/>
      <c r="J26" s="366"/>
      <c r="K26" s="366"/>
      <c r="L26" s="365"/>
      <c r="M26" s="249">
        <v>163860</v>
      </c>
      <c r="N26" s="367">
        <v>0</v>
      </c>
      <c r="O26" s="365"/>
      <c r="P26" s="249">
        <v>0</v>
      </c>
      <c r="Q26" s="367">
        <v>0</v>
      </c>
      <c r="R26" s="366"/>
      <c r="S26" s="366"/>
      <c r="T26" s="365"/>
      <c r="U26" s="249">
        <v>0</v>
      </c>
      <c r="V26" s="249">
        <v>0</v>
      </c>
      <c r="W26" s="249">
        <v>0</v>
      </c>
      <c r="X26" s="249">
        <v>0</v>
      </c>
      <c r="Y26" s="249">
        <v>0</v>
      </c>
      <c r="Z26" s="249">
        <v>0</v>
      </c>
      <c r="AA26" s="249">
        <v>0</v>
      </c>
      <c r="AB26" s="249">
        <v>0</v>
      </c>
      <c r="AC26" s="249">
        <v>0</v>
      </c>
      <c r="AD26" s="249">
        <v>0</v>
      </c>
      <c r="AE26" s="249">
        <v>163860</v>
      </c>
    </row>
    <row r="27" spans="1:31" x14ac:dyDescent="0.2">
      <c r="A27" s="375"/>
      <c r="B27" s="385" t="s">
        <v>236</v>
      </c>
      <c r="C27" s="366"/>
      <c r="D27" s="366"/>
      <c r="E27" s="366"/>
      <c r="F27" s="366"/>
      <c r="G27" s="366"/>
      <c r="H27" s="366"/>
      <c r="I27" s="366"/>
      <c r="J27" s="366"/>
      <c r="K27" s="366"/>
      <c r="L27" s="365"/>
      <c r="M27" s="249">
        <v>1474740</v>
      </c>
      <c r="N27" s="367">
        <v>0</v>
      </c>
      <c r="O27" s="365"/>
      <c r="P27" s="249">
        <v>0</v>
      </c>
      <c r="Q27" s="367">
        <v>0</v>
      </c>
      <c r="R27" s="366"/>
      <c r="S27" s="366"/>
      <c r="T27" s="365"/>
      <c r="U27" s="249">
        <v>0</v>
      </c>
      <c r="V27" s="249">
        <v>0</v>
      </c>
      <c r="W27" s="249">
        <v>0</v>
      </c>
      <c r="X27" s="249">
        <v>0</v>
      </c>
      <c r="Y27" s="249">
        <v>0</v>
      </c>
      <c r="Z27" s="249">
        <v>0</v>
      </c>
      <c r="AA27" s="249">
        <v>0</v>
      </c>
      <c r="AB27" s="249">
        <v>0</v>
      </c>
      <c r="AC27" s="249">
        <v>0</v>
      </c>
      <c r="AD27" s="249">
        <v>0</v>
      </c>
      <c r="AE27" s="249">
        <v>1474740</v>
      </c>
    </row>
    <row r="28" spans="1:31" x14ac:dyDescent="0.2">
      <c r="A28" s="373" t="s">
        <v>183</v>
      </c>
      <c r="B28" s="376" t="s">
        <v>49</v>
      </c>
      <c r="C28" s="379" t="s">
        <v>400</v>
      </c>
      <c r="D28" s="380"/>
      <c r="E28" s="246" t="s">
        <v>183</v>
      </c>
      <c r="F28" s="247" t="s">
        <v>131</v>
      </c>
      <c r="G28" s="371" t="s">
        <v>401</v>
      </c>
      <c r="H28" s="366"/>
      <c r="I28" s="365"/>
      <c r="J28" s="372" t="s">
        <v>270</v>
      </c>
      <c r="K28" s="366"/>
      <c r="L28" s="365"/>
      <c r="M28" s="248">
        <v>194990</v>
      </c>
      <c r="N28" s="364">
        <v>91570</v>
      </c>
      <c r="O28" s="365"/>
      <c r="P28" s="248">
        <v>0</v>
      </c>
      <c r="Q28" s="364">
        <v>136270</v>
      </c>
      <c r="R28" s="366"/>
      <c r="S28" s="366"/>
      <c r="T28" s="365"/>
      <c r="U28" s="248">
        <v>0</v>
      </c>
      <c r="V28" s="248">
        <v>0</v>
      </c>
      <c r="W28" s="248">
        <v>68634.67</v>
      </c>
      <c r="X28" s="248">
        <v>0</v>
      </c>
      <c r="Y28" s="248">
        <v>0</v>
      </c>
      <c r="Z28" s="248">
        <v>0</v>
      </c>
      <c r="AA28" s="248">
        <v>0</v>
      </c>
      <c r="AB28" s="248">
        <v>0</v>
      </c>
      <c r="AC28" s="248">
        <v>0</v>
      </c>
      <c r="AD28" s="248">
        <v>0</v>
      </c>
      <c r="AE28" s="248">
        <v>491464.67</v>
      </c>
    </row>
    <row r="29" spans="1:31" x14ac:dyDescent="0.2">
      <c r="A29" s="374"/>
      <c r="B29" s="377"/>
      <c r="C29" s="381"/>
      <c r="D29" s="382"/>
      <c r="E29" s="246" t="s">
        <v>183</v>
      </c>
      <c r="F29" s="247" t="s">
        <v>132</v>
      </c>
      <c r="G29" s="371" t="s">
        <v>402</v>
      </c>
      <c r="H29" s="366"/>
      <c r="I29" s="365"/>
      <c r="J29" s="372" t="s">
        <v>270</v>
      </c>
      <c r="K29" s="366"/>
      <c r="L29" s="365"/>
      <c r="M29" s="248">
        <v>17500</v>
      </c>
      <c r="N29" s="364">
        <v>3500</v>
      </c>
      <c r="O29" s="365"/>
      <c r="P29" s="248">
        <v>0</v>
      </c>
      <c r="Q29" s="364">
        <v>3500</v>
      </c>
      <c r="R29" s="366"/>
      <c r="S29" s="366"/>
      <c r="T29" s="365"/>
      <c r="U29" s="248">
        <v>0</v>
      </c>
      <c r="V29" s="248">
        <v>0</v>
      </c>
      <c r="W29" s="248">
        <v>3500</v>
      </c>
      <c r="X29" s="248">
        <v>0</v>
      </c>
      <c r="Y29" s="248">
        <v>0</v>
      </c>
      <c r="Z29" s="248">
        <v>0</v>
      </c>
      <c r="AA29" s="248">
        <v>0</v>
      </c>
      <c r="AB29" s="248">
        <v>0</v>
      </c>
      <c r="AC29" s="248">
        <v>0</v>
      </c>
      <c r="AD29" s="248">
        <v>0</v>
      </c>
      <c r="AE29" s="248">
        <v>28000</v>
      </c>
    </row>
    <row r="30" spans="1:31" x14ac:dyDescent="0.2">
      <c r="A30" s="374"/>
      <c r="B30" s="377"/>
      <c r="C30" s="381"/>
      <c r="D30" s="382"/>
      <c r="E30" s="246" t="s">
        <v>183</v>
      </c>
      <c r="F30" s="247" t="s">
        <v>133</v>
      </c>
      <c r="G30" s="371" t="s">
        <v>403</v>
      </c>
      <c r="H30" s="366"/>
      <c r="I30" s="365"/>
      <c r="J30" s="372" t="s">
        <v>270</v>
      </c>
      <c r="K30" s="366"/>
      <c r="L30" s="365"/>
      <c r="M30" s="248">
        <v>19410</v>
      </c>
      <c r="N30" s="364">
        <v>0</v>
      </c>
      <c r="O30" s="365"/>
      <c r="P30" s="248">
        <v>0</v>
      </c>
      <c r="Q30" s="364">
        <v>0</v>
      </c>
      <c r="R30" s="366"/>
      <c r="S30" s="366"/>
      <c r="T30" s="365"/>
      <c r="U30" s="248">
        <v>0</v>
      </c>
      <c r="V30" s="248">
        <v>0</v>
      </c>
      <c r="W30" s="248">
        <v>0</v>
      </c>
      <c r="X30" s="248">
        <v>0</v>
      </c>
      <c r="Y30" s="248">
        <v>0</v>
      </c>
      <c r="Z30" s="248">
        <v>0</v>
      </c>
      <c r="AA30" s="248">
        <v>0</v>
      </c>
      <c r="AB30" s="248">
        <v>0</v>
      </c>
      <c r="AC30" s="248">
        <v>0</v>
      </c>
      <c r="AD30" s="248">
        <v>0</v>
      </c>
      <c r="AE30" s="248">
        <v>19410</v>
      </c>
    </row>
    <row r="31" spans="1:31" x14ac:dyDescent="0.2">
      <c r="A31" s="374"/>
      <c r="B31" s="377"/>
      <c r="C31" s="381"/>
      <c r="D31" s="382"/>
      <c r="E31" s="246" t="s">
        <v>183</v>
      </c>
      <c r="F31" s="247" t="s">
        <v>134</v>
      </c>
      <c r="G31" s="371" t="s">
        <v>404</v>
      </c>
      <c r="H31" s="366"/>
      <c r="I31" s="365"/>
      <c r="J31" s="372" t="s">
        <v>270</v>
      </c>
      <c r="K31" s="366"/>
      <c r="L31" s="365"/>
      <c r="M31" s="248">
        <v>47960</v>
      </c>
      <c r="N31" s="364">
        <v>54750</v>
      </c>
      <c r="O31" s="365"/>
      <c r="P31" s="248">
        <v>0</v>
      </c>
      <c r="Q31" s="364">
        <v>66910</v>
      </c>
      <c r="R31" s="366"/>
      <c r="S31" s="366"/>
      <c r="T31" s="365"/>
      <c r="U31" s="248">
        <v>0</v>
      </c>
      <c r="V31" s="248">
        <v>0</v>
      </c>
      <c r="W31" s="248">
        <v>50930</v>
      </c>
      <c r="X31" s="248">
        <v>0</v>
      </c>
      <c r="Y31" s="248">
        <v>0</v>
      </c>
      <c r="Z31" s="248">
        <v>0</v>
      </c>
      <c r="AA31" s="248">
        <v>0</v>
      </c>
      <c r="AB31" s="248">
        <v>0</v>
      </c>
      <c r="AC31" s="248">
        <v>0</v>
      </c>
      <c r="AD31" s="248">
        <v>0</v>
      </c>
      <c r="AE31" s="248">
        <v>220550</v>
      </c>
    </row>
    <row r="32" spans="1:31" x14ac:dyDescent="0.2">
      <c r="A32" s="374"/>
      <c r="B32" s="377"/>
      <c r="C32" s="381"/>
      <c r="D32" s="382"/>
      <c r="E32" s="246" t="s">
        <v>183</v>
      </c>
      <c r="F32" s="247" t="s">
        <v>135</v>
      </c>
      <c r="G32" s="371" t="s">
        <v>405</v>
      </c>
      <c r="H32" s="366"/>
      <c r="I32" s="365"/>
      <c r="J32" s="372" t="s">
        <v>270</v>
      </c>
      <c r="K32" s="366"/>
      <c r="L32" s="365"/>
      <c r="M32" s="248">
        <v>5325</v>
      </c>
      <c r="N32" s="364">
        <v>5105</v>
      </c>
      <c r="O32" s="365"/>
      <c r="P32" s="248">
        <v>0</v>
      </c>
      <c r="Q32" s="364">
        <v>5125</v>
      </c>
      <c r="R32" s="366"/>
      <c r="S32" s="366"/>
      <c r="T32" s="365"/>
      <c r="U32" s="248">
        <v>0</v>
      </c>
      <c r="V32" s="248">
        <v>0</v>
      </c>
      <c r="W32" s="248">
        <v>5640</v>
      </c>
      <c r="X32" s="248">
        <v>0</v>
      </c>
      <c r="Y32" s="248">
        <v>0</v>
      </c>
      <c r="Z32" s="248">
        <v>0</v>
      </c>
      <c r="AA32" s="248">
        <v>0</v>
      </c>
      <c r="AB32" s="248">
        <v>0</v>
      </c>
      <c r="AC32" s="248">
        <v>0</v>
      </c>
      <c r="AD32" s="248">
        <v>0</v>
      </c>
      <c r="AE32" s="248">
        <v>21195</v>
      </c>
    </row>
    <row r="33" spans="1:31" x14ac:dyDescent="0.2">
      <c r="A33" s="374"/>
      <c r="B33" s="378"/>
      <c r="C33" s="383"/>
      <c r="D33" s="384"/>
      <c r="E33" s="385" t="s">
        <v>55</v>
      </c>
      <c r="F33" s="366"/>
      <c r="G33" s="366"/>
      <c r="H33" s="366"/>
      <c r="I33" s="366"/>
      <c r="J33" s="366"/>
      <c r="K33" s="366"/>
      <c r="L33" s="365"/>
      <c r="M33" s="249">
        <v>285185</v>
      </c>
      <c r="N33" s="367">
        <v>154925</v>
      </c>
      <c r="O33" s="365"/>
      <c r="P33" s="249">
        <v>0</v>
      </c>
      <c r="Q33" s="367">
        <v>211805</v>
      </c>
      <c r="R33" s="366"/>
      <c r="S33" s="366"/>
      <c r="T33" s="365"/>
      <c r="U33" s="249">
        <v>0</v>
      </c>
      <c r="V33" s="249">
        <v>0</v>
      </c>
      <c r="W33" s="249">
        <v>128704.67</v>
      </c>
      <c r="X33" s="249">
        <v>0</v>
      </c>
      <c r="Y33" s="249">
        <v>0</v>
      </c>
      <c r="Z33" s="249">
        <v>0</v>
      </c>
      <c r="AA33" s="249">
        <v>0</v>
      </c>
      <c r="AB33" s="249">
        <v>0</v>
      </c>
      <c r="AC33" s="249">
        <v>0</v>
      </c>
      <c r="AD33" s="249">
        <v>0</v>
      </c>
      <c r="AE33" s="249">
        <v>780619.67</v>
      </c>
    </row>
    <row r="34" spans="1:31" x14ac:dyDescent="0.2">
      <c r="A34" s="375"/>
      <c r="B34" s="385" t="s">
        <v>236</v>
      </c>
      <c r="C34" s="366"/>
      <c r="D34" s="366"/>
      <c r="E34" s="366"/>
      <c r="F34" s="366"/>
      <c r="G34" s="366"/>
      <c r="H34" s="366"/>
      <c r="I34" s="366"/>
      <c r="J34" s="366"/>
      <c r="K34" s="366"/>
      <c r="L34" s="365"/>
      <c r="M34" s="249">
        <v>2516151.67</v>
      </c>
      <c r="N34" s="367">
        <v>1323645</v>
      </c>
      <c r="O34" s="365"/>
      <c r="P34" s="249">
        <v>0</v>
      </c>
      <c r="Q34" s="367">
        <v>2027345</v>
      </c>
      <c r="R34" s="366"/>
      <c r="S34" s="366"/>
      <c r="T34" s="365"/>
      <c r="U34" s="249">
        <v>0</v>
      </c>
      <c r="V34" s="249">
        <v>0</v>
      </c>
      <c r="W34" s="249">
        <v>1041675.34</v>
      </c>
      <c r="X34" s="249">
        <v>0</v>
      </c>
      <c r="Y34" s="249">
        <v>0</v>
      </c>
      <c r="Z34" s="249">
        <v>0</v>
      </c>
      <c r="AA34" s="249">
        <v>0</v>
      </c>
      <c r="AB34" s="249">
        <v>0</v>
      </c>
      <c r="AC34" s="249">
        <v>0</v>
      </c>
      <c r="AD34" s="249">
        <v>0</v>
      </c>
      <c r="AE34" s="249">
        <v>6908817.0099999998</v>
      </c>
    </row>
    <row r="35" spans="1:31" ht="38.25" x14ac:dyDescent="0.2">
      <c r="A35" s="373" t="s">
        <v>183</v>
      </c>
      <c r="B35" s="376" t="s">
        <v>3</v>
      </c>
      <c r="C35" s="379" t="s">
        <v>406</v>
      </c>
      <c r="D35" s="380"/>
      <c r="E35" s="246" t="s">
        <v>183</v>
      </c>
      <c r="F35" s="247" t="s">
        <v>136</v>
      </c>
      <c r="G35" s="371" t="s">
        <v>407</v>
      </c>
      <c r="H35" s="366"/>
      <c r="I35" s="365"/>
      <c r="J35" s="372" t="s">
        <v>270</v>
      </c>
      <c r="K35" s="366"/>
      <c r="L35" s="365"/>
      <c r="M35" s="248">
        <v>0</v>
      </c>
      <c r="N35" s="364">
        <v>0</v>
      </c>
      <c r="O35" s="365"/>
      <c r="P35" s="248">
        <v>0</v>
      </c>
      <c r="Q35" s="364">
        <v>0</v>
      </c>
      <c r="R35" s="366"/>
      <c r="S35" s="366"/>
      <c r="T35" s="365"/>
      <c r="U35" s="248">
        <v>0</v>
      </c>
      <c r="V35" s="248">
        <v>0</v>
      </c>
      <c r="W35" s="248">
        <v>0</v>
      </c>
      <c r="X35" s="248">
        <v>0</v>
      </c>
      <c r="Y35" s="248">
        <v>0</v>
      </c>
      <c r="Z35" s="248">
        <v>0</v>
      </c>
      <c r="AA35" s="248">
        <v>0</v>
      </c>
      <c r="AB35" s="248">
        <v>0</v>
      </c>
      <c r="AC35" s="248">
        <v>0</v>
      </c>
      <c r="AD35" s="248">
        <v>0</v>
      </c>
      <c r="AE35" s="248">
        <v>0</v>
      </c>
    </row>
    <row r="36" spans="1:31" ht="25.5" x14ac:dyDescent="0.2">
      <c r="A36" s="374"/>
      <c r="B36" s="377"/>
      <c r="C36" s="381"/>
      <c r="D36" s="382"/>
      <c r="E36" s="246" t="s">
        <v>183</v>
      </c>
      <c r="F36" s="247" t="s">
        <v>158</v>
      </c>
      <c r="G36" s="371" t="s">
        <v>408</v>
      </c>
      <c r="H36" s="366"/>
      <c r="I36" s="365"/>
      <c r="J36" s="372" t="s">
        <v>270</v>
      </c>
      <c r="K36" s="366"/>
      <c r="L36" s="365"/>
      <c r="M36" s="248">
        <v>10500</v>
      </c>
      <c r="N36" s="364">
        <v>0</v>
      </c>
      <c r="O36" s="365"/>
      <c r="P36" s="248">
        <v>0</v>
      </c>
      <c r="Q36" s="364">
        <v>0</v>
      </c>
      <c r="R36" s="366"/>
      <c r="S36" s="366"/>
      <c r="T36" s="365"/>
      <c r="U36" s="248">
        <v>0</v>
      </c>
      <c r="V36" s="248">
        <v>0</v>
      </c>
      <c r="W36" s="248">
        <v>0</v>
      </c>
      <c r="X36" s="248">
        <v>0</v>
      </c>
      <c r="Y36" s="248">
        <v>0</v>
      </c>
      <c r="Z36" s="248">
        <v>0</v>
      </c>
      <c r="AA36" s="248">
        <v>0</v>
      </c>
      <c r="AB36" s="248">
        <v>0</v>
      </c>
      <c r="AC36" s="248">
        <v>0</v>
      </c>
      <c r="AD36" s="248">
        <v>0</v>
      </c>
      <c r="AE36" s="248">
        <v>10500</v>
      </c>
    </row>
    <row r="37" spans="1:31" x14ac:dyDescent="0.2">
      <c r="A37" s="374"/>
      <c r="B37" s="377"/>
      <c r="C37" s="381"/>
      <c r="D37" s="382"/>
      <c r="E37" s="246" t="s">
        <v>183</v>
      </c>
      <c r="F37" s="247" t="s">
        <v>137</v>
      </c>
      <c r="G37" s="371" t="s">
        <v>409</v>
      </c>
      <c r="H37" s="366"/>
      <c r="I37" s="365"/>
      <c r="J37" s="372" t="s">
        <v>270</v>
      </c>
      <c r="K37" s="366"/>
      <c r="L37" s="365"/>
      <c r="M37" s="248">
        <v>0</v>
      </c>
      <c r="N37" s="364">
        <v>5450</v>
      </c>
      <c r="O37" s="365"/>
      <c r="P37" s="248">
        <v>0</v>
      </c>
      <c r="Q37" s="364">
        <v>0</v>
      </c>
      <c r="R37" s="366"/>
      <c r="S37" s="366"/>
      <c r="T37" s="365"/>
      <c r="U37" s="248">
        <v>0</v>
      </c>
      <c r="V37" s="248">
        <v>0</v>
      </c>
      <c r="W37" s="248">
        <v>0</v>
      </c>
      <c r="X37" s="248">
        <v>0</v>
      </c>
      <c r="Y37" s="248">
        <v>0</v>
      </c>
      <c r="Z37" s="248">
        <v>0</v>
      </c>
      <c r="AA37" s="248">
        <v>0</v>
      </c>
      <c r="AB37" s="248">
        <v>0</v>
      </c>
      <c r="AC37" s="248">
        <v>0</v>
      </c>
      <c r="AD37" s="248">
        <v>0</v>
      </c>
      <c r="AE37" s="248">
        <v>5450</v>
      </c>
    </row>
    <row r="38" spans="1:31" x14ac:dyDescent="0.2">
      <c r="A38" s="374"/>
      <c r="B38" s="377"/>
      <c r="C38" s="381"/>
      <c r="D38" s="382"/>
      <c r="E38" s="246" t="s">
        <v>183</v>
      </c>
      <c r="F38" s="247" t="s">
        <v>138</v>
      </c>
      <c r="G38" s="371" t="s">
        <v>410</v>
      </c>
      <c r="H38" s="366"/>
      <c r="I38" s="365"/>
      <c r="J38" s="372" t="s">
        <v>270</v>
      </c>
      <c r="K38" s="366"/>
      <c r="L38" s="365"/>
      <c r="M38" s="248">
        <v>0</v>
      </c>
      <c r="N38" s="364">
        <v>0</v>
      </c>
      <c r="O38" s="365"/>
      <c r="P38" s="248">
        <v>0</v>
      </c>
      <c r="Q38" s="364">
        <v>0</v>
      </c>
      <c r="R38" s="366"/>
      <c r="S38" s="366"/>
      <c r="T38" s="365"/>
      <c r="U38" s="248">
        <v>0</v>
      </c>
      <c r="V38" s="248">
        <v>0</v>
      </c>
      <c r="W38" s="248">
        <v>0</v>
      </c>
      <c r="X38" s="248">
        <v>0</v>
      </c>
      <c r="Y38" s="248">
        <v>0</v>
      </c>
      <c r="Z38" s="248">
        <v>0</v>
      </c>
      <c r="AA38" s="248">
        <v>0</v>
      </c>
      <c r="AB38" s="248">
        <v>0</v>
      </c>
      <c r="AC38" s="248">
        <v>0</v>
      </c>
      <c r="AD38" s="248">
        <v>0</v>
      </c>
      <c r="AE38" s="248">
        <v>0</v>
      </c>
    </row>
    <row r="39" spans="1:31" x14ac:dyDescent="0.2">
      <c r="A39" s="374"/>
      <c r="B39" s="378"/>
      <c r="C39" s="383"/>
      <c r="D39" s="384"/>
      <c r="E39" s="385" t="s">
        <v>55</v>
      </c>
      <c r="F39" s="366"/>
      <c r="G39" s="366"/>
      <c r="H39" s="366"/>
      <c r="I39" s="366"/>
      <c r="J39" s="366"/>
      <c r="K39" s="366"/>
      <c r="L39" s="365"/>
      <c r="M39" s="249">
        <v>10500</v>
      </c>
      <c r="N39" s="367">
        <v>5450</v>
      </c>
      <c r="O39" s="365"/>
      <c r="P39" s="249">
        <v>0</v>
      </c>
      <c r="Q39" s="367">
        <v>0</v>
      </c>
      <c r="R39" s="366"/>
      <c r="S39" s="366"/>
      <c r="T39" s="365"/>
      <c r="U39" s="249">
        <v>0</v>
      </c>
      <c r="V39" s="249">
        <v>0</v>
      </c>
      <c r="W39" s="249">
        <v>0</v>
      </c>
      <c r="X39" s="249">
        <v>0</v>
      </c>
      <c r="Y39" s="249">
        <v>0</v>
      </c>
      <c r="Z39" s="249">
        <v>0</v>
      </c>
      <c r="AA39" s="249">
        <v>0</v>
      </c>
      <c r="AB39" s="249">
        <v>0</v>
      </c>
      <c r="AC39" s="249">
        <v>0</v>
      </c>
      <c r="AD39" s="249">
        <v>0</v>
      </c>
      <c r="AE39" s="249">
        <v>15950</v>
      </c>
    </row>
    <row r="40" spans="1:31" x14ac:dyDescent="0.2">
      <c r="A40" s="375"/>
      <c r="B40" s="385" t="s">
        <v>236</v>
      </c>
      <c r="C40" s="366"/>
      <c r="D40" s="366"/>
      <c r="E40" s="366"/>
      <c r="F40" s="366"/>
      <c r="G40" s="366"/>
      <c r="H40" s="366"/>
      <c r="I40" s="366"/>
      <c r="J40" s="366"/>
      <c r="K40" s="366"/>
      <c r="L40" s="365"/>
      <c r="M40" s="249">
        <v>25900</v>
      </c>
      <c r="N40" s="367">
        <v>53250</v>
      </c>
      <c r="O40" s="365"/>
      <c r="P40" s="249">
        <v>50400</v>
      </c>
      <c r="Q40" s="367">
        <v>6400</v>
      </c>
      <c r="R40" s="366"/>
      <c r="S40" s="366"/>
      <c r="T40" s="365"/>
      <c r="U40" s="249">
        <v>0</v>
      </c>
      <c r="V40" s="249">
        <v>0</v>
      </c>
      <c r="W40" s="249">
        <v>45660</v>
      </c>
      <c r="X40" s="249">
        <v>0</v>
      </c>
      <c r="Y40" s="249">
        <v>0</v>
      </c>
      <c r="Z40" s="249">
        <v>0</v>
      </c>
      <c r="AA40" s="249">
        <v>0</v>
      </c>
      <c r="AB40" s="249">
        <v>0</v>
      </c>
      <c r="AC40" s="249">
        <v>0</v>
      </c>
      <c r="AD40" s="249">
        <v>0</v>
      </c>
      <c r="AE40" s="249">
        <v>181610</v>
      </c>
    </row>
    <row r="41" spans="1:31" x14ac:dyDescent="0.2">
      <c r="A41" s="373" t="s">
        <v>183</v>
      </c>
      <c r="B41" s="376" t="s">
        <v>4</v>
      </c>
      <c r="C41" s="379" t="s">
        <v>411</v>
      </c>
      <c r="D41" s="380"/>
      <c r="E41" s="246" t="s">
        <v>183</v>
      </c>
      <c r="F41" s="247" t="s">
        <v>139</v>
      </c>
      <c r="G41" s="371" t="s">
        <v>412</v>
      </c>
      <c r="H41" s="366"/>
      <c r="I41" s="365"/>
      <c r="J41" s="372" t="s">
        <v>270</v>
      </c>
      <c r="K41" s="366"/>
      <c r="L41" s="365"/>
      <c r="M41" s="248">
        <v>18800</v>
      </c>
      <c r="N41" s="364">
        <v>7900</v>
      </c>
      <c r="O41" s="365"/>
      <c r="P41" s="248">
        <v>0</v>
      </c>
      <c r="Q41" s="364">
        <v>10900</v>
      </c>
      <c r="R41" s="366"/>
      <c r="S41" s="366"/>
      <c r="T41" s="365"/>
      <c r="U41" s="248">
        <v>0</v>
      </c>
      <c r="V41" s="248">
        <v>0</v>
      </c>
      <c r="W41" s="248">
        <v>0</v>
      </c>
      <c r="X41" s="248">
        <v>0</v>
      </c>
      <c r="Y41" s="248">
        <v>0</v>
      </c>
      <c r="Z41" s="248">
        <v>0</v>
      </c>
      <c r="AA41" s="248">
        <v>0</v>
      </c>
      <c r="AB41" s="248">
        <v>0</v>
      </c>
      <c r="AC41" s="248">
        <v>0</v>
      </c>
      <c r="AD41" s="248">
        <v>0</v>
      </c>
      <c r="AE41" s="248">
        <v>37600</v>
      </c>
    </row>
    <row r="42" spans="1:31" ht="25.5" x14ac:dyDescent="0.2">
      <c r="A42" s="374"/>
      <c r="B42" s="377"/>
      <c r="C42" s="381"/>
      <c r="D42" s="382"/>
      <c r="E42" s="246" t="s">
        <v>183</v>
      </c>
      <c r="F42" s="247" t="s">
        <v>159</v>
      </c>
      <c r="G42" s="371" t="s">
        <v>413</v>
      </c>
      <c r="H42" s="366"/>
      <c r="I42" s="365"/>
      <c r="J42" s="372" t="s">
        <v>270</v>
      </c>
      <c r="K42" s="366"/>
      <c r="L42" s="365"/>
      <c r="M42" s="248">
        <v>0</v>
      </c>
      <c r="N42" s="364">
        <v>0</v>
      </c>
      <c r="O42" s="365"/>
      <c r="P42" s="248">
        <v>0</v>
      </c>
      <c r="Q42" s="364">
        <v>0</v>
      </c>
      <c r="R42" s="366"/>
      <c r="S42" s="366"/>
      <c r="T42" s="365"/>
      <c r="U42" s="248">
        <v>0</v>
      </c>
      <c r="V42" s="248">
        <v>0</v>
      </c>
      <c r="W42" s="248">
        <v>0</v>
      </c>
      <c r="X42" s="248">
        <v>0</v>
      </c>
      <c r="Y42" s="248">
        <v>0</v>
      </c>
      <c r="Z42" s="248">
        <v>0</v>
      </c>
      <c r="AA42" s="248">
        <v>0</v>
      </c>
      <c r="AB42" s="248">
        <v>0</v>
      </c>
      <c r="AC42" s="248">
        <v>0</v>
      </c>
      <c r="AD42" s="248">
        <v>0</v>
      </c>
      <c r="AE42" s="248">
        <v>0</v>
      </c>
    </row>
    <row r="43" spans="1:31" ht="38.25" x14ac:dyDescent="0.2">
      <c r="A43" s="374"/>
      <c r="B43" s="377"/>
      <c r="C43" s="381"/>
      <c r="D43" s="382"/>
      <c r="E43" s="246" t="s">
        <v>183</v>
      </c>
      <c r="F43" s="247" t="s">
        <v>140</v>
      </c>
      <c r="G43" s="371" t="s">
        <v>414</v>
      </c>
      <c r="H43" s="366"/>
      <c r="I43" s="365"/>
      <c r="J43" s="372" t="s">
        <v>270</v>
      </c>
      <c r="K43" s="366"/>
      <c r="L43" s="365"/>
      <c r="M43" s="248">
        <v>8390</v>
      </c>
      <c r="N43" s="364">
        <v>15848</v>
      </c>
      <c r="O43" s="365"/>
      <c r="P43" s="248">
        <v>21170</v>
      </c>
      <c r="Q43" s="364">
        <v>36000</v>
      </c>
      <c r="R43" s="366"/>
      <c r="S43" s="366"/>
      <c r="T43" s="365"/>
      <c r="U43" s="248">
        <v>178140</v>
      </c>
      <c r="V43" s="248">
        <v>11200</v>
      </c>
      <c r="W43" s="248">
        <v>0</v>
      </c>
      <c r="X43" s="248">
        <v>0</v>
      </c>
      <c r="Y43" s="248">
        <v>0</v>
      </c>
      <c r="Z43" s="248">
        <v>135990</v>
      </c>
      <c r="AA43" s="248">
        <v>0</v>
      </c>
      <c r="AB43" s="248">
        <v>3800</v>
      </c>
      <c r="AC43" s="248">
        <v>0</v>
      </c>
      <c r="AD43" s="248">
        <v>0</v>
      </c>
      <c r="AE43" s="248">
        <v>410538</v>
      </c>
    </row>
    <row r="44" spans="1:31" x14ac:dyDescent="0.2">
      <c r="A44" s="374"/>
      <c r="B44" s="377"/>
      <c r="C44" s="381"/>
      <c r="D44" s="382"/>
      <c r="E44" s="246" t="s">
        <v>183</v>
      </c>
      <c r="F44" s="247" t="s">
        <v>141</v>
      </c>
      <c r="G44" s="371" t="s">
        <v>415</v>
      </c>
      <c r="H44" s="366"/>
      <c r="I44" s="365"/>
      <c r="J44" s="372" t="s">
        <v>270</v>
      </c>
      <c r="K44" s="366"/>
      <c r="L44" s="365"/>
      <c r="M44" s="248">
        <v>10600</v>
      </c>
      <c r="N44" s="364">
        <v>0</v>
      </c>
      <c r="O44" s="365"/>
      <c r="P44" s="248">
        <v>0</v>
      </c>
      <c r="Q44" s="364">
        <v>0</v>
      </c>
      <c r="R44" s="366"/>
      <c r="S44" s="366"/>
      <c r="T44" s="365"/>
      <c r="U44" s="248">
        <v>0</v>
      </c>
      <c r="V44" s="248">
        <v>0</v>
      </c>
      <c r="W44" s="248">
        <v>0</v>
      </c>
      <c r="X44" s="248">
        <v>0</v>
      </c>
      <c r="Y44" s="248">
        <v>0</v>
      </c>
      <c r="Z44" s="248">
        <v>0</v>
      </c>
      <c r="AA44" s="248">
        <v>0</v>
      </c>
      <c r="AB44" s="248">
        <v>0</v>
      </c>
      <c r="AC44" s="248">
        <v>0</v>
      </c>
      <c r="AD44" s="248">
        <v>0</v>
      </c>
      <c r="AE44" s="248">
        <v>10600</v>
      </c>
    </row>
    <row r="45" spans="1:31" x14ac:dyDescent="0.2">
      <c r="A45" s="374"/>
      <c r="B45" s="378"/>
      <c r="C45" s="383"/>
      <c r="D45" s="384"/>
      <c r="E45" s="385" t="s">
        <v>55</v>
      </c>
      <c r="F45" s="366"/>
      <c r="G45" s="366"/>
      <c r="H45" s="366"/>
      <c r="I45" s="366"/>
      <c r="J45" s="366"/>
      <c r="K45" s="366"/>
      <c r="L45" s="365"/>
      <c r="M45" s="249">
        <v>37790</v>
      </c>
      <c r="N45" s="367">
        <v>23748</v>
      </c>
      <c r="O45" s="365"/>
      <c r="P45" s="249">
        <v>21170</v>
      </c>
      <c r="Q45" s="367">
        <v>46900</v>
      </c>
      <c r="R45" s="366"/>
      <c r="S45" s="366"/>
      <c r="T45" s="365"/>
      <c r="U45" s="249">
        <v>178140</v>
      </c>
      <c r="V45" s="249">
        <v>11200</v>
      </c>
      <c r="W45" s="249">
        <v>0</v>
      </c>
      <c r="X45" s="249">
        <v>0</v>
      </c>
      <c r="Y45" s="249">
        <v>0</v>
      </c>
      <c r="Z45" s="249">
        <v>135990</v>
      </c>
      <c r="AA45" s="249">
        <v>0</v>
      </c>
      <c r="AB45" s="249">
        <v>3800</v>
      </c>
      <c r="AC45" s="249">
        <v>0</v>
      </c>
      <c r="AD45" s="249">
        <v>0</v>
      </c>
      <c r="AE45" s="249">
        <v>458738</v>
      </c>
    </row>
    <row r="46" spans="1:31" x14ac:dyDescent="0.2">
      <c r="A46" s="375"/>
      <c r="B46" s="385" t="s">
        <v>236</v>
      </c>
      <c r="C46" s="366"/>
      <c r="D46" s="366"/>
      <c r="E46" s="366"/>
      <c r="F46" s="366"/>
      <c r="G46" s="366"/>
      <c r="H46" s="366"/>
      <c r="I46" s="366"/>
      <c r="J46" s="366"/>
      <c r="K46" s="366"/>
      <c r="L46" s="365"/>
      <c r="M46" s="249">
        <v>320743.55</v>
      </c>
      <c r="N46" s="367">
        <v>161083</v>
      </c>
      <c r="O46" s="365"/>
      <c r="P46" s="249">
        <v>173726.22</v>
      </c>
      <c r="Q46" s="367">
        <v>208378</v>
      </c>
      <c r="R46" s="366"/>
      <c r="S46" s="366"/>
      <c r="T46" s="365"/>
      <c r="U46" s="249">
        <v>998450</v>
      </c>
      <c r="V46" s="249">
        <v>22400</v>
      </c>
      <c r="W46" s="249">
        <v>7700</v>
      </c>
      <c r="X46" s="249">
        <v>0</v>
      </c>
      <c r="Y46" s="249">
        <v>31060</v>
      </c>
      <c r="Z46" s="249">
        <v>183642</v>
      </c>
      <c r="AA46" s="249">
        <v>184950</v>
      </c>
      <c r="AB46" s="249">
        <v>3800</v>
      </c>
      <c r="AC46" s="249">
        <v>0</v>
      </c>
      <c r="AD46" s="249">
        <v>0</v>
      </c>
      <c r="AE46" s="249">
        <v>2295932.77</v>
      </c>
    </row>
    <row r="47" spans="1:31" x14ac:dyDescent="0.2">
      <c r="A47" s="373" t="s">
        <v>183</v>
      </c>
      <c r="B47" s="376" t="s">
        <v>5</v>
      </c>
      <c r="C47" s="379" t="s">
        <v>416</v>
      </c>
      <c r="D47" s="380"/>
      <c r="E47" s="246" t="s">
        <v>183</v>
      </c>
      <c r="F47" s="247" t="s">
        <v>142</v>
      </c>
      <c r="G47" s="371" t="s">
        <v>417</v>
      </c>
      <c r="H47" s="366"/>
      <c r="I47" s="365"/>
      <c r="J47" s="372" t="s">
        <v>270</v>
      </c>
      <c r="K47" s="366"/>
      <c r="L47" s="365"/>
      <c r="M47" s="248">
        <v>0</v>
      </c>
      <c r="N47" s="364">
        <v>4100</v>
      </c>
      <c r="O47" s="365"/>
      <c r="P47" s="248">
        <v>0</v>
      </c>
      <c r="Q47" s="364">
        <v>0</v>
      </c>
      <c r="R47" s="366"/>
      <c r="S47" s="366"/>
      <c r="T47" s="365"/>
      <c r="U47" s="248">
        <v>0</v>
      </c>
      <c r="V47" s="248">
        <v>0</v>
      </c>
      <c r="W47" s="248">
        <v>0</v>
      </c>
      <c r="X47" s="248">
        <v>0</v>
      </c>
      <c r="Y47" s="248">
        <v>0</v>
      </c>
      <c r="Z47" s="248">
        <v>0</v>
      </c>
      <c r="AA47" s="248">
        <v>0</v>
      </c>
      <c r="AB47" s="248">
        <v>0</v>
      </c>
      <c r="AC47" s="248">
        <v>0</v>
      </c>
      <c r="AD47" s="248">
        <v>0</v>
      </c>
      <c r="AE47" s="248">
        <v>4100</v>
      </c>
    </row>
    <row r="48" spans="1:31" x14ac:dyDescent="0.2">
      <c r="A48" s="374"/>
      <c r="B48" s="377"/>
      <c r="C48" s="381"/>
      <c r="D48" s="382"/>
      <c r="E48" s="246" t="s">
        <v>183</v>
      </c>
      <c r="F48" s="247" t="s">
        <v>160</v>
      </c>
      <c r="G48" s="371" t="s">
        <v>445</v>
      </c>
      <c r="H48" s="366"/>
      <c r="I48" s="365"/>
      <c r="J48" s="372" t="s">
        <v>270</v>
      </c>
      <c r="K48" s="366"/>
      <c r="L48" s="365"/>
      <c r="M48" s="248">
        <v>0</v>
      </c>
      <c r="N48" s="364">
        <v>0</v>
      </c>
      <c r="O48" s="365"/>
      <c r="P48" s="248">
        <v>0</v>
      </c>
      <c r="Q48" s="364">
        <v>1086</v>
      </c>
      <c r="R48" s="366"/>
      <c r="S48" s="366"/>
      <c r="T48" s="365"/>
      <c r="U48" s="248">
        <v>0</v>
      </c>
      <c r="V48" s="248">
        <v>0</v>
      </c>
      <c r="W48" s="248">
        <v>0</v>
      </c>
      <c r="X48" s="248">
        <v>0</v>
      </c>
      <c r="Y48" s="248">
        <v>0</v>
      </c>
      <c r="Z48" s="248">
        <v>0</v>
      </c>
      <c r="AA48" s="248">
        <v>0</v>
      </c>
      <c r="AB48" s="248">
        <v>0</v>
      </c>
      <c r="AC48" s="248">
        <v>0</v>
      </c>
      <c r="AD48" s="248">
        <v>0</v>
      </c>
      <c r="AE48" s="248">
        <v>1086</v>
      </c>
    </row>
    <row r="49" spans="1:31" x14ac:dyDescent="0.2">
      <c r="A49" s="374"/>
      <c r="B49" s="377"/>
      <c r="C49" s="381"/>
      <c r="D49" s="382"/>
      <c r="E49" s="246" t="s">
        <v>183</v>
      </c>
      <c r="F49" s="247" t="s">
        <v>177</v>
      </c>
      <c r="G49" s="371" t="s">
        <v>418</v>
      </c>
      <c r="H49" s="366"/>
      <c r="I49" s="365"/>
      <c r="J49" s="372" t="s">
        <v>270</v>
      </c>
      <c r="K49" s="366"/>
      <c r="L49" s="365"/>
      <c r="M49" s="248">
        <v>0</v>
      </c>
      <c r="N49" s="364">
        <v>0</v>
      </c>
      <c r="O49" s="365"/>
      <c r="P49" s="248">
        <v>0</v>
      </c>
      <c r="Q49" s="364">
        <v>0</v>
      </c>
      <c r="R49" s="366"/>
      <c r="S49" s="366"/>
      <c r="T49" s="365"/>
      <c r="U49" s="248">
        <v>0</v>
      </c>
      <c r="V49" s="248">
        <v>0</v>
      </c>
      <c r="W49" s="248">
        <v>0</v>
      </c>
      <c r="X49" s="248">
        <v>0</v>
      </c>
      <c r="Y49" s="248">
        <v>0</v>
      </c>
      <c r="Z49" s="248">
        <v>0</v>
      </c>
      <c r="AA49" s="248">
        <v>0</v>
      </c>
      <c r="AB49" s="248">
        <v>0</v>
      </c>
      <c r="AC49" s="248">
        <v>0</v>
      </c>
      <c r="AD49" s="248">
        <v>0</v>
      </c>
      <c r="AE49" s="248">
        <v>0</v>
      </c>
    </row>
    <row r="50" spans="1:31" x14ac:dyDescent="0.2">
      <c r="A50" s="374"/>
      <c r="B50" s="377"/>
      <c r="C50" s="381"/>
      <c r="D50" s="382"/>
      <c r="E50" s="246" t="s">
        <v>183</v>
      </c>
      <c r="F50" s="247" t="s">
        <v>161</v>
      </c>
      <c r="G50" s="371" t="s">
        <v>419</v>
      </c>
      <c r="H50" s="366"/>
      <c r="I50" s="365"/>
      <c r="J50" s="372" t="s">
        <v>270</v>
      </c>
      <c r="K50" s="366"/>
      <c r="L50" s="365"/>
      <c r="M50" s="248">
        <v>0</v>
      </c>
      <c r="N50" s="364">
        <v>0</v>
      </c>
      <c r="O50" s="365"/>
      <c r="P50" s="248">
        <v>0</v>
      </c>
      <c r="Q50" s="364">
        <v>0</v>
      </c>
      <c r="R50" s="366"/>
      <c r="S50" s="366"/>
      <c r="T50" s="365"/>
      <c r="U50" s="248">
        <v>89935.44</v>
      </c>
      <c r="V50" s="248">
        <v>0</v>
      </c>
      <c r="W50" s="248">
        <v>0</v>
      </c>
      <c r="X50" s="248">
        <v>0</v>
      </c>
      <c r="Y50" s="248">
        <v>0</v>
      </c>
      <c r="Z50" s="248">
        <v>0</v>
      </c>
      <c r="AA50" s="248">
        <v>0</v>
      </c>
      <c r="AB50" s="248">
        <v>0</v>
      </c>
      <c r="AC50" s="248">
        <v>0</v>
      </c>
      <c r="AD50" s="248">
        <v>0</v>
      </c>
      <c r="AE50" s="248">
        <v>89935.44</v>
      </c>
    </row>
    <row r="51" spans="1:31" x14ac:dyDescent="0.2">
      <c r="A51" s="374"/>
      <c r="B51" s="377"/>
      <c r="C51" s="381"/>
      <c r="D51" s="382"/>
      <c r="E51" s="246" t="s">
        <v>183</v>
      </c>
      <c r="F51" s="247" t="s">
        <v>162</v>
      </c>
      <c r="G51" s="371" t="s">
        <v>420</v>
      </c>
      <c r="H51" s="366"/>
      <c r="I51" s="365"/>
      <c r="J51" s="372" t="s">
        <v>270</v>
      </c>
      <c r="K51" s="366"/>
      <c r="L51" s="365"/>
      <c r="M51" s="248">
        <v>0</v>
      </c>
      <c r="N51" s="364">
        <v>0</v>
      </c>
      <c r="O51" s="365"/>
      <c r="P51" s="248">
        <v>0</v>
      </c>
      <c r="Q51" s="364">
        <v>0</v>
      </c>
      <c r="R51" s="366"/>
      <c r="S51" s="366"/>
      <c r="T51" s="365"/>
      <c r="U51" s="248">
        <v>0</v>
      </c>
      <c r="V51" s="248">
        <v>0</v>
      </c>
      <c r="W51" s="248">
        <v>0</v>
      </c>
      <c r="X51" s="248">
        <v>0</v>
      </c>
      <c r="Y51" s="248">
        <v>0</v>
      </c>
      <c r="Z51" s="248">
        <v>0</v>
      </c>
      <c r="AA51" s="248">
        <v>0</v>
      </c>
      <c r="AB51" s="248">
        <v>0</v>
      </c>
      <c r="AC51" s="248">
        <v>0</v>
      </c>
      <c r="AD51" s="248">
        <v>0</v>
      </c>
      <c r="AE51" s="248">
        <v>0</v>
      </c>
    </row>
    <row r="52" spans="1:31" x14ac:dyDescent="0.2">
      <c r="A52" s="374"/>
      <c r="B52" s="377"/>
      <c r="C52" s="381"/>
      <c r="D52" s="382"/>
      <c r="E52" s="246" t="s">
        <v>183</v>
      </c>
      <c r="F52" s="247" t="s">
        <v>282</v>
      </c>
      <c r="G52" s="371" t="s">
        <v>422</v>
      </c>
      <c r="H52" s="366"/>
      <c r="I52" s="365"/>
      <c r="J52" s="372" t="s">
        <v>270</v>
      </c>
      <c r="K52" s="366"/>
      <c r="L52" s="365"/>
      <c r="M52" s="248">
        <v>7970</v>
      </c>
      <c r="N52" s="364">
        <v>600</v>
      </c>
      <c r="O52" s="365"/>
      <c r="P52" s="248">
        <v>0</v>
      </c>
      <c r="Q52" s="364">
        <v>0</v>
      </c>
      <c r="R52" s="366"/>
      <c r="S52" s="366"/>
      <c r="T52" s="365"/>
      <c r="U52" s="248">
        <v>0</v>
      </c>
      <c r="V52" s="248">
        <v>0</v>
      </c>
      <c r="W52" s="248">
        <v>4820</v>
      </c>
      <c r="X52" s="248">
        <v>0</v>
      </c>
      <c r="Y52" s="248">
        <v>0</v>
      </c>
      <c r="Z52" s="248">
        <v>0</v>
      </c>
      <c r="AA52" s="248">
        <v>0</v>
      </c>
      <c r="AB52" s="248">
        <v>0</v>
      </c>
      <c r="AC52" s="248">
        <v>0</v>
      </c>
      <c r="AD52" s="248">
        <v>0</v>
      </c>
      <c r="AE52" s="248">
        <v>13390</v>
      </c>
    </row>
    <row r="53" spans="1:31" x14ac:dyDescent="0.2">
      <c r="A53" s="374"/>
      <c r="B53" s="377"/>
      <c r="C53" s="381"/>
      <c r="D53" s="382"/>
      <c r="E53" s="246" t="s">
        <v>183</v>
      </c>
      <c r="F53" s="247" t="s">
        <v>165</v>
      </c>
      <c r="G53" s="371" t="s">
        <v>423</v>
      </c>
      <c r="H53" s="366"/>
      <c r="I53" s="365"/>
      <c r="J53" s="372" t="s">
        <v>270</v>
      </c>
      <c r="K53" s="366"/>
      <c r="L53" s="365"/>
      <c r="M53" s="248">
        <v>0</v>
      </c>
      <c r="N53" s="364">
        <v>0</v>
      </c>
      <c r="O53" s="365"/>
      <c r="P53" s="248">
        <v>0</v>
      </c>
      <c r="Q53" s="364">
        <v>0</v>
      </c>
      <c r="R53" s="366"/>
      <c r="S53" s="366"/>
      <c r="T53" s="365"/>
      <c r="U53" s="248">
        <v>0</v>
      </c>
      <c r="V53" s="248">
        <v>0</v>
      </c>
      <c r="W53" s="248">
        <v>0</v>
      </c>
      <c r="X53" s="248">
        <v>0</v>
      </c>
      <c r="Y53" s="248">
        <v>0</v>
      </c>
      <c r="Z53" s="248">
        <v>0</v>
      </c>
      <c r="AA53" s="248">
        <v>0</v>
      </c>
      <c r="AB53" s="248">
        <v>0</v>
      </c>
      <c r="AC53" s="248">
        <v>0</v>
      </c>
      <c r="AD53" s="248">
        <v>0</v>
      </c>
      <c r="AE53" s="248">
        <v>0</v>
      </c>
    </row>
    <row r="54" spans="1:31" x14ac:dyDescent="0.2">
      <c r="A54" s="374"/>
      <c r="B54" s="377"/>
      <c r="C54" s="381"/>
      <c r="D54" s="382"/>
      <c r="E54" s="246" t="s">
        <v>183</v>
      </c>
      <c r="F54" s="247" t="s">
        <v>322</v>
      </c>
      <c r="G54" s="371" t="s">
        <v>447</v>
      </c>
      <c r="H54" s="366"/>
      <c r="I54" s="365"/>
      <c r="J54" s="372" t="s">
        <v>270</v>
      </c>
      <c r="K54" s="366"/>
      <c r="L54" s="365"/>
      <c r="M54" s="248">
        <v>0</v>
      </c>
      <c r="N54" s="364">
        <v>0</v>
      </c>
      <c r="O54" s="365"/>
      <c r="P54" s="248">
        <v>0</v>
      </c>
      <c r="Q54" s="364">
        <v>0</v>
      </c>
      <c r="R54" s="366"/>
      <c r="S54" s="366"/>
      <c r="T54" s="365"/>
      <c r="U54" s="248">
        <v>0</v>
      </c>
      <c r="V54" s="248">
        <v>0</v>
      </c>
      <c r="W54" s="248">
        <v>0</v>
      </c>
      <c r="X54" s="248">
        <v>0</v>
      </c>
      <c r="Y54" s="248">
        <v>0</v>
      </c>
      <c r="Z54" s="248">
        <v>0</v>
      </c>
      <c r="AA54" s="248">
        <v>0</v>
      </c>
      <c r="AB54" s="248">
        <v>0</v>
      </c>
      <c r="AC54" s="248">
        <v>0</v>
      </c>
      <c r="AD54" s="248">
        <v>0</v>
      </c>
      <c r="AE54" s="248">
        <v>0</v>
      </c>
    </row>
    <row r="55" spans="1:31" x14ac:dyDescent="0.2">
      <c r="A55" s="374"/>
      <c r="B55" s="377"/>
      <c r="C55" s="381"/>
      <c r="D55" s="382"/>
      <c r="E55" s="246" t="s">
        <v>183</v>
      </c>
      <c r="F55" s="247" t="s">
        <v>167</v>
      </c>
      <c r="G55" s="371" t="s">
        <v>427</v>
      </c>
      <c r="H55" s="366"/>
      <c r="I55" s="365"/>
      <c r="J55" s="372" t="s">
        <v>270</v>
      </c>
      <c r="K55" s="366"/>
      <c r="L55" s="365"/>
      <c r="M55" s="248">
        <v>0</v>
      </c>
      <c r="N55" s="364">
        <v>0</v>
      </c>
      <c r="O55" s="365"/>
      <c r="P55" s="248">
        <v>0</v>
      </c>
      <c r="Q55" s="364">
        <v>0</v>
      </c>
      <c r="R55" s="366"/>
      <c r="S55" s="366"/>
      <c r="T55" s="365"/>
      <c r="U55" s="248">
        <v>0</v>
      </c>
      <c r="V55" s="248">
        <v>0</v>
      </c>
      <c r="W55" s="248">
        <v>0</v>
      </c>
      <c r="X55" s="248">
        <v>0</v>
      </c>
      <c r="Y55" s="248">
        <v>0</v>
      </c>
      <c r="Z55" s="248">
        <v>0</v>
      </c>
      <c r="AA55" s="248">
        <v>0</v>
      </c>
      <c r="AB55" s="248">
        <v>0</v>
      </c>
      <c r="AC55" s="248">
        <v>0</v>
      </c>
      <c r="AD55" s="248">
        <v>0</v>
      </c>
      <c r="AE55" s="248">
        <v>0</v>
      </c>
    </row>
    <row r="56" spans="1:31" x14ac:dyDescent="0.2">
      <c r="A56" s="374"/>
      <c r="B56" s="377"/>
      <c r="C56" s="381"/>
      <c r="D56" s="382"/>
      <c r="E56" s="246" t="s">
        <v>183</v>
      </c>
      <c r="F56" s="247" t="s">
        <v>168</v>
      </c>
      <c r="G56" s="371" t="s">
        <v>428</v>
      </c>
      <c r="H56" s="366"/>
      <c r="I56" s="365"/>
      <c r="J56" s="372" t="s">
        <v>270</v>
      </c>
      <c r="K56" s="366"/>
      <c r="L56" s="365"/>
      <c r="M56" s="248">
        <v>0</v>
      </c>
      <c r="N56" s="364">
        <v>0</v>
      </c>
      <c r="O56" s="365"/>
      <c r="P56" s="248">
        <v>0</v>
      </c>
      <c r="Q56" s="364">
        <v>0</v>
      </c>
      <c r="R56" s="366"/>
      <c r="S56" s="366"/>
      <c r="T56" s="365"/>
      <c r="U56" s="248">
        <v>0</v>
      </c>
      <c r="V56" s="248">
        <v>0</v>
      </c>
      <c r="W56" s="248">
        <v>0</v>
      </c>
      <c r="X56" s="248">
        <v>0</v>
      </c>
      <c r="Y56" s="248">
        <v>0</v>
      </c>
      <c r="Z56" s="248">
        <v>0</v>
      </c>
      <c r="AA56" s="248">
        <v>0</v>
      </c>
      <c r="AB56" s="248">
        <v>0</v>
      </c>
      <c r="AC56" s="248">
        <v>27500</v>
      </c>
      <c r="AD56" s="248">
        <v>0</v>
      </c>
      <c r="AE56" s="248">
        <v>27500</v>
      </c>
    </row>
    <row r="57" spans="1:31" x14ac:dyDescent="0.2">
      <c r="A57" s="374"/>
      <c r="B57" s="378"/>
      <c r="C57" s="383"/>
      <c r="D57" s="384"/>
      <c r="E57" s="385" t="s">
        <v>55</v>
      </c>
      <c r="F57" s="366"/>
      <c r="G57" s="366"/>
      <c r="H57" s="366"/>
      <c r="I57" s="366"/>
      <c r="J57" s="366"/>
      <c r="K57" s="366"/>
      <c r="L57" s="365"/>
      <c r="M57" s="249">
        <v>7970</v>
      </c>
      <c r="N57" s="367">
        <v>4700</v>
      </c>
      <c r="O57" s="365"/>
      <c r="P57" s="249">
        <v>0</v>
      </c>
      <c r="Q57" s="367">
        <v>1086</v>
      </c>
      <c r="R57" s="366"/>
      <c r="S57" s="366"/>
      <c r="T57" s="365"/>
      <c r="U57" s="249">
        <v>89935.44</v>
      </c>
      <c r="V57" s="249">
        <v>0</v>
      </c>
      <c r="W57" s="249">
        <v>4820</v>
      </c>
      <c r="X57" s="249">
        <v>0</v>
      </c>
      <c r="Y57" s="249">
        <v>0</v>
      </c>
      <c r="Z57" s="249">
        <v>0</v>
      </c>
      <c r="AA57" s="249">
        <v>0</v>
      </c>
      <c r="AB57" s="249">
        <v>0</v>
      </c>
      <c r="AC57" s="249">
        <v>27500</v>
      </c>
      <c r="AD57" s="249">
        <v>0</v>
      </c>
      <c r="AE57" s="249">
        <v>136011.44</v>
      </c>
    </row>
    <row r="58" spans="1:31" x14ac:dyDescent="0.2">
      <c r="A58" s="375"/>
      <c r="B58" s="385" t="s">
        <v>236</v>
      </c>
      <c r="C58" s="366"/>
      <c r="D58" s="366"/>
      <c r="E58" s="366"/>
      <c r="F58" s="366"/>
      <c r="G58" s="366"/>
      <c r="H58" s="366"/>
      <c r="I58" s="366"/>
      <c r="J58" s="366"/>
      <c r="K58" s="366"/>
      <c r="L58" s="365"/>
      <c r="M58" s="249">
        <v>163085</v>
      </c>
      <c r="N58" s="367">
        <v>82460</v>
      </c>
      <c r="O58" s="365"/>
      <c r="P58" s="249">
        <v>5000</v>
      </c>
      <c r="Q58" s="367">
        <v>162553</v>
      </c>
      <c r="R58" s="366"/>
      <c r="S58" s="366"/>
      <c r="T58" s="365"/>
      <c r="U58" s="249">
        <v>877982.04</v>
      </c>
      <c r="V58" s="249">
        <v>0</v>
      </c>
      <c r="W58" s="249">
        <v>195545</v>
      </c>
      <c r="X58" s="249">
        <v>0</v>
      </c>
      <c r="Y58" s="249">
        <v>0</v>
      </c>
      <c r="Z58" s="249">
        <v>70000</v>
      </c>
      <c r="AA58" s="249">
        <v>0</v>
      </c>
      <c r="AB58" s="249">
        <v>0</v>
      </c>
      <c r="AC58" s="249">
        <v>120240</v>
      </c>
      <c r="AD58" s="249">
        <v>0</v>
      </c>
      <c r="AE58" s="249">
        <v>1676865.04</v>
      </c>
    </row>
    <row r="59" spans="1:31" x14ac:dyDescent="0.2">
      <c r="A59" s="373" t="s">
        <v>183</v>
      </c>
      <c r="B59" s="376" t="s">
        <v>6</v>
      </c>
      <c r="C59" s="379" t="s">
        <v>429</v>
      </c>
      <c r="D59" s="380"/>
      <c r="E59" s="246" t="s">
        <v>183</v>
      </c>
      <c r="F59" s="247" t="s">
        <v>143</v>
      </c>
      <c r="G59" s="371" t="s">
        <v>430</v>
      </c>
      <c r="H59" s="366"/>
      <c r="I59" s="365"/>
      <c r="J59" s="372" t="s">
        <v>270</v>
      </c>
      <c r="K59" s="366"/>
      <c r="L59" s="365"/>
      <c r="M59" s="248">
        <v>18837.77</v>
      </c>
      <c r="N59" s="364">
        <v>0</v>
      </c>
      <c r="O59" s="365"/>
      <c r="P59" s="248">
        <v>0</v>
      </c>
      <c r="Q59" s="364">
        <v>1753.94</v>
      </c>
      <c r="R59" s="366"/>
      <c r="S59" s="366"/>
      <c r="T59" s="365"/>
      <c r="U59" s="248">
        <v>0</v>
      </c>
      <c r="V59" s="248">
        <v>0</v>
      </c>
      <c r="W59" s="248">
        <v>0</v>
      </c>
      <c r="X59" s="248">
        <v>0</v>
      </c>
      <c r="Y59" s="248">
        <v>0</v>
      </c>
      <c r="Z59" s="248">
        <v>0</v>
      </c>
      <c r="AA59" s="248">
        <v>0</v>
      </c>
      <c r="AB59" s="248">
        <v>0</v>
      </c>
      <c r="AC59" s="248">
        <v>77360.820000000007</v>
      </c>
      <c r="AD59" s="248">
        <v>0</v>
      </c>
      <c r="AE59" s="248">
        <v>97952.53</v>
      </c>
    </row>
    <row r="60" spans="1:31" x14ac:dyDescent="0.2">
      <c r="A60" s="374"/>
      <c r="B60" s="377"/>
      <c r="C60" s="381"/>
      <c r="D60" s="382"/>
      <c r="E60" s="246" t="s">
        <v>183</v>
      </c>
      <c r="F60" s="247" t="s">
        <v>144</v>
      </c>
      <c r="G60" s="371" t="s">
        <v>431</v>
      </c>
      <c r="H60" s="366"/>
      <c r="I60" s="365"/>
      <c r="J60" s="372" t="s">
        <v>270</v>
      </c>
      <c r="K60" s="366"/>
      <c r="L60" s="365"/>
      <c r="M60" s="248">
        <v>155.15</v>
      </c>
      <c r="N60" s="364">
        <v>0</v>
      </c>
      <c r="O60" s="365"/>
      <c r="P60" s="248">
        <v>0</v>
      </c>
      <c r="Q60" s="364">
        <v>0</v>
      </c>
      <c r="R60" s="366"/>
      <c r="S60" s="366"/>
      <c r="T60" s="365"/>
      <c r="U60" s="248">
        <v>0</v>
      </c>
      <c r="V60" s="248">
        <v>0</v>
      </c>
      <c r="W60" s="248">
        <v>0</v>
      </c>
      <c r="X60" s="248">
        <v>0</v>
      </c>
      <c r="Y60" s="248">
        <v>0</v>
      </c>
      <c r="Z60" s="248">
        <v>0</v>
      </c>
      <c r="AA60" s="248">
        <v>0</v>
      </c>
      <c r="AB60" s="248">
        <v>0</v>
      </c>
      <c r="AC60" s="248">
        <v>0</v>
      </c>
      <c r="AD60" s="248">
        <v>0</v>
      </c>
      <c r="AE60" s="248">
        <v>155.15</v>
      </c>
    </row>
    <row r="61" spans="1:31" x14ac:dyDescent="0.2">
      <c r="A61" s="374"/>
      <c r="B61" s="377"/>
      <c r="C61" s="381"/>
      <c r="D61" s="382"/>
      <c r="E61" s="246" t="s">
        <v>183</v>
      </c>
      <c r="F61" s="247" t="s">
        <v>145</v>
      </c>
      <c r="G61" s="371" t="s">
        <v>432</v>
      </c>
      <c r="H61" s="366"/>
      <c r="I61" s="365"/>
      <c r="J61" s="372" t="s">
        <v>270</v>
      </c>
      <c r="K61" s="366"/>
      <c r="L61" s="365"/>
      <c r="M61" s="248">
        <v>0</v>
      </c>
      <c r="N61" s="364">
        <v>0</v>
      </c>
      <c r="O61" s="365"/>
      <c r="P61" s="248">
        <v>0</v>
      </c>
      <c r="Q61" s="364">
        <v>0</v>
      </c>
      <c r="R61" s="366"/>
      <c r="S61" s="366"/>
      <c r="T61" s="365"/>
      <c r="U61" s="248">
        <v>0</v>
      </c>
      <c r="V61" s="248">
        <v>0</v>
      </c>
      <c r="W61" s="248">
        <v>0</v>
      </c>
      <c r="X61" s="248">
        <v>0</v>
      </c>
      <c r="Y61" s="248">
        <v>0</v>
      </c>
      <c r="Z61" s="248">
        <v>0</v>
      </c>
      <c r="AA61" s="248">
        <v>0</v>
      </c>
      <c r="AB61" s="248">
        <v>0</v>
      </c>
      <c r="AC61" s="248">
        <v>0</v>
      </c>
      <c r="AD61" s="248">
        <v>0</v>
      </c>
      <c r="AE61" s="248">
        <v>0</v>
      </c>
    </row>
    <row r="62" spans="1:31" x14ac:dyDescent="0.2">
      <c r="A62" s="374"/>
      <c r="B62" s="377"/>
      <c r="C62" s="381"/>
      <c r="D62" s="382"/>
      <c r="E62" s="246" t="s">
        <v>183</v>
      </c>
      <c r="F62" s="247" t="s">
        <v>169</v>
      </c>
      <c r="G62" s="371" t="s">
        <v>433</v>
      </c>
      <c r="H62" s="366"/>
      <c r="I62" s="365"/>
      <c r="J62" s="372" t="s">
        <v>270</v>
      </c>
      <c r="K62" s="366"/>
      <c r="L62" s="365"/>
      <c r="M62" s="248">
        <v>1605</v>
      </c>
      <c r="N62" s="364">
        <v>0</v>
      </c>
      <c r="O62" s="365"/>
      <c r="P62" s="248">
        <v>0</v>
      </c>
      <c r="Q62" s="364">
        <v>0</v>
      </c>
      <c r="R62" s="366"/>
      <c r="S62" s="366"/>
      <c r="T62" s="365"/>
      <c r="U62" s="248">
        <v>0</v>
      </c>
      <c r="V62" s="248">
        <v>0</v>
      </c>
      <c r="W62" s="248">
        <v>0</v>
      </c>
      <c r="X62" s="248">
        <v>0</v>
      </c>
      <c r="Y62" s="248">
        <v>0</v>
      </c>
      <c r="Z62" s="248">
        <v>0</v>
      </c>
      <c r="AA62" s="248">
        <v>0</v>
      </c>
      <c r="AB62" s="248">
        <v>0</v>
      </c>
      <c r="AC62" s="248">
        <v>0</v>
      </c>
      <c r="AD62" s="248">
        <v>0</v>
      </c>
      <c r="AE62" s="248">
        <v>1605</v>
      </c>
    </row>
    <row r="63" spans="1:31" x14ac:dyDescent="0.2">
      <c r="A63" s="374"/>
      <c r="B63" s="378"/>
      <c r="C63" s="383"/>
      <c r="D63" s="384"/>
      <c r="E63" s="385" t="s">
        <v>55</v>
      </c>
      <c r="F63" s="366"/>
      <c r="G63" s="366"/>
      <c r="H63" s="366"/>
      <c r="I63" s="366"/>
      <c r="J63" s="366"/>
      <c r="K63" s="366"/>
      <c r="L63" s="365"/>
      <c r="M63" s="249">
        <v>20597.919999999998</v>
      </c>
      <c r="N63" s="367">
        <v>0</v>
      </c>
      <c r="O63" s="365"/>
      <c r="P63" s="249">
        <v>0</v>
      </c>
      <c r="Q63" s="367">
        <v>1753.94</v>
      </c>
      <c r="R63" s="366"/>
      <c r="S63" s="366"/>
      <c r="T63" s="365"/>
      <c r="U63" s="249">
        <v>0</v>
      </c>
      <c r="V63" s="249">
        <v>0</v>
      </c>
      <c r="W63" s="249">
        <v>0</v>
      </c>
      <c r="X63" s="249">
        <v>0</v>
      </c>
      <c r="Y63" s="249">
        <v>0</v>
      </c>
      <c r="Z63" s="249">
        <v>0</v>
      </c>
      <c r="AA63" s="249">
        <v>0</v>
      </c>
      <c r="AB63" s="249">
        <v>0</v>
      </c>
      <c r="AC63" s="249">
        <v>77360.820000000007</v>
      </c>
      <c r="AD63" s="249">
        <v>0</v>
      </c>
      <c r="AE63" s="249">
        <v>99712.68</v>
      </c>
    </row>
    <row r="64" spans="1:31" x14ac:dyDescent="0.2">
      <c r="A64" s="375"/>
      <c r="B64" s="385" t="s">
        <v>236</v>
      </c>
      <c r="C64" s="366"/>
      <c r="D64" s="366"/>
      <c r="E64" s="366"/>
      <c r="F64" s="366"/>
      <c r="G64" s="366"/>
      <c r="H64" s="366"/>
      <c r="I64" s="366"/>
      <c r="J64" s="366"/>
      <c r="K64" s="366"/>
      <c r="L64" s="365"/>
      <c r="M64" s="249">
        <v>179172.3</v>
      </c>
      <c r="N64" s="367">
        <v>5038</v>
      </c>
      <c r="O64" s="365"/>
      <c r="P64" s="249">
        <v>0</v>
      </c>
      <c r="Q64" s="367">
        <v>12843.38</v>
      </c>
      <c r="R64" s="366"/>
      <c r="S64" s="366"/>
      <c r="T64" s="365"/>
      <c r="U64" s="249">
        <v>0</v>
      </c>
      <c r="V64" s="249">
        <v>0</v>
      </c>
      <c r="W64" s="249">
        <v>0</v>
      </c>
      <c r="X64" s="249">
        <v>0</v>
      </c>
      <c r="Y64" s="249">
        <v>0</v>
      </c>
      <c r="Z64" s="249">
        <v>0</v>
      </c>
      <c r="AA64" s="249">
        <v>0</v>
      </c>
      <c r="AB64" s="249">
        <v>0</v>
      </c>
      <c r="AC64" s="249">
        <v>679723.95</v>
      </c>
      <c r="AD64" s="249">
        <v>0</v>
      </c>
      <c r="AE64" s="249">
        <v>876777.63</v>
      </c>
    </row>
    <row r="65" spans="1:31" x14ac:dyDescent="0.2">
      <c r="A65" s="373" t="s">
        <v>183</v>
      </c>
      <c r="B65" s="376" t="s">
        <v>8</v>
      </c>
      <c r="C65" s="379" t="s">
        <v>434</v>
      </c>
      <c r="D65" s="380"/>
      <c r="E65" s="246" t="s">
        <v>183</v>
      </c>
      <c r="F65" s="247" t="s">
        <v>146</v>
      </c>
      <c r="G65" s="371" t="s">
        <v>435</v>
      </c>
      <c r="H65" s="366"/>
      <c r="I65" s="365"/>
      <c r="J65" s="372" t="s">
        <v>270</v>
      </c>
      <c r="K65" s="366"/>
      <c r="L65" s="365"/>
      <c r="M65" s="248">
        <v>0</v>
      </c>
      <c r="N65" s="364">
        <v>22000</v>
      </c>
      <c r="O65" s="365"/>
      <c r="P65" s="248">
        <v>0</v>
      </c>
      <c r="Q65" s="364">
        <v>0</v>
      </c>
      <c r="R65" s="366"/>
      <c r="S65" s="366"/>
      <c r="T65" s="365"/>
      <c r="U65" s="248">
        <v>0</v>
      </c>
      <c r="V65" s="248">
        <v>0</v>
      </c>
      <c r="W65" s="248">
        <v>0</v>
      </c>
      <c r="X65" s="248">
        <v>0</v>
      </c>
      <c r="Y65" s="248">
        <v>0</v>
      </c>
      <c r="Z65" s="248">
        <v>0</v>
      </c>
      <c r="AA65" s="248">
        <v>0</v>
      </c>
      <c r="AB65" s="248">
        <v>0</v>
      </c>
      <c r="AC65" s="248">
        <v>0</v>
      </c>
      <c r="AD65" s="248">
        <v>0</v>
      </c>
      <c r="AE65" s="248">
        <v>22000</v>
      </c>
    </row>
    <row r="66" spans="1:31" x14ac:dyDescent="0.2">
      <c r="A66" s="374"/>
      <c r="B66" s="377"/>
      <c r="C66" s="381"/>
      <c r="D66" s="382"/>
      <c r="E66" s="246" t="s">
        <v>183</v>
      </c>
      <c r="F66" s="247" t="s">
        <v>208</v>
      </c>
      <c r="G66" s="371" t="s">
        <v>500</v>
      </c>
      <c r="H66" s="366"/>
      <c r="I66" s="365"/>
      <c r="J66" s="372" t="s">
        <v>270</v>
      </c>
      <c r="K66" s="366"/>
      <c r="L66" s="365"/>
      <c r="M66" s="248">
        <v>0</v>
      </c>
      <c r="N66" s="364">
        <v>0</v>
      </c>
      <c r="O66" s="365"/>
      <c r="P66" s="248">
        <v>0</v>
      </c>
      <c r="Q66" s="364">
        <v>0</v>
      </c>
      <c r="R66" s="366"/>
      <c r="S66" s="366"/>
      <c r="T66" s="365"/>
      <c r="U66" s="248">
        <v>0</v>
      </c>
      <c r="V66" s="248">
        <v>0</v>
      </c>
      <c r="W66" s="248">
        <v>0</v>
      </c>
      <c r="X66" s="248">
        <v>0</v>
      </c>
      <c r="Y66" s="248">
        <v>0</v>
      </c>
      <c r="Z66" s="248">
        <v>0</v>
      </c>
      <c r="AA66" s="248">
        <v>0</v>
      </c>
      <c r="AB66" s="248">
        <v>0</v>
      </c>
      <c r="AC66" s="248">
        <v>0</v>
      </c>
      <c r="AD66" s="248">
        <v>0</v>
      </c>
      <c r="AE66" s="248">
        <v>0</v>
      </c>
    </row>
    <row r="67" spans="1:31" x14ac:dyDescent="0.2">
      <c r="A67" s="374"/>
      <c r="B67" s="377"/>
      <c r="C67" s="381"/>
      <c r="D67" s="382"/>
      <c r="E67" s="246" t="s">
        <v>183</v>
      </c>
      <c r="F67" s="247" t="s">
        <v>209</v>
      </c>
      <c r="G67" s="371" t="s">
        <v>448</v>
      </c>
      <c r="H67" s="366"/>
      <c r="I67" s="365"/>
      <c r="J67" s="372" t="s">
        <v>270</v>
      </c>
      <c r="K67" s="366"/>
      <c r="L67" s="365"/>
      <c r="M67" s="248">
        <v>0</v>
      </c>
      <c r="N67" s="364">
        <v>0</v>
      </c>
      <c r="O67" s="365"/>
      <c r="P67" s="248">
        <v>0</v>
      </c>
      <c r="Q67" s="364">
        <v>0</v>
      </c>
      <c r="R67" s="366"/>
      <c r="S67" s="366"/>
      <c r="T67" s="365"/>
      <c r="U67" s="248">
        <v>0</v>
      </c>
      <c r="V67" s="248">
        <v>0</v>
      </c>
      <c r="W67" s="248">
        <v>0</v>
      </c>
      <c r="X67" s="248">
        <v>0</v>
      </c>
      <c r="Y67" s="248">
        <v>0</v>
      </c>
      <c r="Z67" s="248">
        <v>0</v>
      </c>
      <c r="AA67" s="248">
        <v>0</v>
      </c>
      <c r="AB67" s="248">
        <v>0</v>
      </c>
      <c r="AC67" s="248">
        <v>0</v>
      </c>
      <c r="AD67" s="248">
        <v>0</v>
      </c>
      <c r="AE67" s="248">
        <v>0</v>
      </c>
    </row>
    <row r="68" spans="1:31" x14ac:dyDescent="0.2">
      <c r="A68" s="374"/>
      <c r="B68" s="377"/>
      <c r="C68" s="381"/>
      <c r="D68" s="382"/>
      <c r="E68" s="246" t="s">
        <v>183</v>
      </c>
      <c r="F68" s="247" t="s">
        <v>323</v>
      </c>
      <c r="G68" s="371" t="s">
        <v>449</v>
      </c>
      <c r="H68" s="366"/>
      <c r="I68" s="365"/>
      <c r="J68" s="372" t="s">
        <v>270</v>
      </c>
      <c r="K68" s="366"/>
      <c r="L68" s="365"/>
      <c r="M68" s="248">
        <v>0</v>
      </c>
      <c r="N68" s="364">
        <v>0</v>
      </c>
      <c r="O68" s="365"/>
      <c r="P68" s="248">
        <v>0</v>
      </c>
      <c r="Q68" s="364">
        <v>0</v>
      </c>
      <c r="R68" s="366"/>
      <c r="S68" s="366"/>
      <c r="T68" s="365"/>
      <c r="U68" s="248">
        <v>0</v>
      </c>
      <c r="V68" s="248">
        <v>0</v>
      </c>
      <c r="W68" s="248">
        <v>0</v>
      </c>
      <c r="X68" s="248">
        <v>0</v>
      </c>
      <c r="Y68" s="248">
        <v>0</v>
      </c>
      <c r="Z68" s="248">
        <v>0</v>
      </c>
      <c r="AA68" s="248">
        <v>0</v>
      </c>
      <c r="AB68" s="248">
        <v>0</v>
      </c>
      <c r="AC68" s="248">
        <v>0</v>
      </c>
      <c r="AD68" s="248">
        <v>0</v>
      </c>
      <c r="AE68" s="248">
        <v>0</v>
      </c>
    </row>
    <row r="69" spans="1:31" x14ac:dyDescent="0.2">
      <c r="A69" s="374"/>
      <c r="B69" s="377"/>
      <c r="C69" s="381"/>
      <c r="D69" s="382"/>
      <c r="E69" s="246" t="s">
        <v>183</v>
      </c>
      <c r="F69" s="247" t="s">
        <v>210</v>
      </c>
      <c r="G69" s="371" t="s">
        <v>450</v>
      </c>
      <c r="H69" s="366"/>
      <c r="I69" s="365"/>
      <c r="J69" s="372" t="s">
        <v>270</v>
      </c>
      <c r="K69" s="366"/>
      <c r="L69" s="365"/>
      <c r="M69" s="248">
        <v>0</v>
      </c>
      <c r="N69" s="364">
        <v>0</v>
      </c>
      <c r="O69" s="365"/>
      <c r="P69" s="248">
        <v>0</v>
      </c>
      <c r="Q69" s="364">
        <v>0</v>
      </c>
      <c r="R69" s="366"/>
      <c r="S69" s="366"/>
      <c r="T69" s="365"/>
      <c r="U69" s="248">
        <v>0</v>
      </c>
      <c r="V69" s="248">
        <v>0</v>
      </c>
      <c r="W69" s="248">
        <v>0</v>
      </c>
      <c r="X69" s="248">
        <v>0</v>
      </c>
      <c r="Y69" s="248">
        <v>0</v>
      </c>
      <c r="Z69" s="248">
        <v>0</v>
      </c>
      <c r="AA69" s="248">
        <v>0</v>
      </c>
      <c r="AB69" s="248">
        <v>0</v>
      </c>
      <c r="AC69" s="248">
        <v>0</v>
      </c>
      <c r="AD69" s="248">
        <v>0</v>
      </c>
      <c r="AE69" s="248">
        <v>0</v>
      </c>
    </row>
    <row r="70" spans="1:31" x14ac:dyDescent="0.2">
      <c r="A70" s="374"/>
      <c r="B70" s="377"/>
      <c r="C70" s="381"/>
      <c r="D70" s="382"/>
      <c r="E70" s="246" t="s">
        <v>183</v>
      </c>
      <c r="F70" s="247" t="s">
        <v>501</v>
      </c>
      <c r="G70" s="371" t="s">
        <v>502</v>
      </c>
      <c r="H70" s="366"/>
      <c r="I70" s="365"/>
      <c r="J70" s="372" t="s">
        <v>270</v>
      </c>
      <c r="K70" s="366"/>
      <c r="L70" s="365"/>
      <c r="M70" s="248">
        <v>16500</v>
      </c>
      <c r="N70" s="364">
        <v>0</v>
      </c>
      <c r="O70" s="365"/>
      <c r="P70" s="248">
        <v>0</v>
      </c>
      <c r="Q70" s="364">
        <v>0</v>
      </c>
      <c r="R70" s="366"/>
      <c r="S70" s="366"/>
      <c r="T70" s="365"/>
      <c r="U70" s="248">
        <v>0</v>
      </c>
      <c r="V70" s="248">
        <v>0</v>
      </c>
      <c r="W70" s="248">
        <v>0</v>
      </c>
      <c r="X70" s="248">
        <v>0</v>
      </c>
      <c r="Y70" s="248">
        <v>0</v>
      </c>
      <c r="Z70" s="248">
        <v>0</v>
      </c>
      <c r="AA70" s="248">
        <v>0</v>
      </c>
      <c r="AB70" s="248">
        <v>0</v>
      </c>
      <c r="AC70" s="248">
        <v>0</v>
      </c>
      <c r="AD70" s="248">
        <v>0</v>
      </c>
      <c r="AE70" s="248">
        <v>16500</v>
      </c>
    </row>
    <row r="71" spans="1:31" x14ac:dyDescent="0.2">
      <c r="A71" s="374"/>
      <c r="B71" s="377"/>
      <c r="C71" s="381"/>
      <c r="D71" s="382"/>
      <c r="E71" s="246" t="s">
        <v>183</v>
      </c>
      <c r="F71" s="247" t="s">
        <v>324</v>
      </c>
      <c r="G71" s="371" t="s">
        <v>436</v>
      </c>
      <c r="H71" s="366"/>
      <c r="I71" s="365"/>
      <c r="J71" s="372" t="s">
        <v>270</v>
      </c>
      <c r="K71" s="366"/>
      <c r="L71" s="365"/>
      <c r="M71" s="248">
        <v>0</v>
      </c>
      <c r="N71" s="364">
        <v>0</v>
      </c>
      <c r="O71" s="365"/>
      <c r="P71" s="248">
        <v>0</v>
      </c>
      <c r="Q71" s="364">
        <v>0</v>
      </c>
      <c r="R71" s="366"/>
      <c r="S71" s="366"/>
      <c r="T71" s="365"/>
      <c r="U71" s="248">
        <v>0</v>
      </c>
      <c r="V71" s="248">
        <v>0</v>
      </c>
      <c r="W71" s="248">
        <v>0</v>
      </c>
      <c r="X71" s="248">
        <v>0</v>
      </c>
      <c r="Y71" s="248">
        <v>0</v>
      </c>
      <c r="Z71" s="248">
        <v>0</v>
      </c>
      <c r="AA71" s="248">
        <v>0</v>
      </c>
      <c r="AB71" s="248">
        <v>0</v>
      </c>
      <c r="AC71" s="248">
        <v>0</v>
      </c>
      <c r="AD71" s="248">
        <v>0</v>
      </c>
      <c r="AE71" s="248">
        <v>0</v>
      </c>
    </row>
    <row r="72" spans="1:31" x14ac:dyDescent="0.2">
      <c r="A72" s="374"/>
      <c r="B72" s="377"/>
      <c r="C72" s="381"/>
      <c r="D72" s="382"/>
      <c r="E72" s="246" t="s">
        <v>183</v>
      </c>
      <c r="F72" s="247" t="s">
        <v>325</v>
      </c>
      <c r="G72" s="371" t="s">
        <v>437</v>
      </c>
      <c r="H72" s="366"/>
      <c r="I72" s="365"/>
      <c r="J72" s="372" t="s">
        <v>270</v>
      </c>
      <c r="K72" s="366"/>
      <c r="L72" s="365"/>
      <c r="M72" s="248">
        <v>0</v>
      </c>
      <c r="N72" s="364">
        <v>0</v>
      </c>
      <c r="O72" s="365"/>
      <c r="P72" s="248">
        <v>0</v>
      </c>
      <c r="Q72" s="364">
        <v>0</v>
      </c>
      <c r="R72" s="366"/>
      <c r="S72" s="366"/>
      <c r="T72" s="365"/>
      <c r="U72" s="248">
        <v>120000</v>
      </c>
      <c r="V72" s="248">
        <v>0</v>
      </c>
      <c r="W72" s="248">
        <v>0</v>
      </c>
      <c r="X72" s="248">
        <v>0</v>
      </c>
      <c r="Y72" s="248">
        <v>0</v>
      </c>
      <c r="Z72" s="248">
        <v>0</v>
      </c>
      <c r="AA72" s="248">
        <v>0</v>
      </c>
      <c r="AB72" s="248">
        <v>0</v>
      </c>
      <c r="AC72" s="248">
        <v>0</v>
      </c>
      <c r="AD72" s="248">
        <v>0</v>
      </c>
      <c r="AE72" s="248">
        <v>120000</v>
      </c>
    </row>
    <row r="73" spans="1:31" x14ac:dyDescent="0.2">
      <c r="A73" s="374"/>
      <c r="B73" s="377"/>
      <c r="C73" s="381"/>
      <c r="D73" s="382"/>
      <c r="E73" s="246" t="s">
        <v>183</v>
      </c>
      <c r="F73" s="247" t="s">
        <v>170</v>
      </c>
      <c r="G73" s="371" t="s">
        <v>438</v>
      </c>
      <c r="H73" s="366"/>
      <c r="I73" s="365"/>
      <c r="J73" s="372" t="s">
        <v>270</v>
      </c>
      <c r="K73" s="366"/>
      <c r="L73" s="365"/>
      <c r="M73" s="248">
        <v>380382</v>
      </c>
      <c r="N73" s="364">
        <v>0</v>
      </c>
      <c r="O73" s="365"/>
      <c r="P73" s="248">
        <v>0</v>
      </c>
      <c r="Q73" s="364">
        <v>0</v>
      </c>
      <c r="R73" s="366"/>
      <c r="S73" s="366"/>
      <c r="T73" s="365"/>
      <c r="U73" s="248">
        <v>0</v>
      </c>
      <c r="V73" s="248">
        <v>0</v>
      </c>
      <c r="W73" s="248">
        <v>0</v>
      </c>
      <c r="X73" s="248">
        <v>0</v>
      </c>
      <c r="Y73" s="248">
        <v>0</v>
      </c>
      <c r="Z73" s="248">
        <v>0</v>
      </c>
      <c r="AA73" s="248">
        <v>0</v>
      </c>
      <c r="AB73" s="248">
        <v>0</v>
      </c>
      <c r="AC73" s="248">
        <v>0</v>
      </c>
      <c r="AD73" s="248">
        <v>0</v>
      </c>
      <c r="AE73" s="248">
        <v>380382</v>
      </c>
    </row>
    <row r="74" spans="1:31" x14ac:dyDescent="0.2">
      <c r="A74" s="374"/>
      <c r="B74" s="378"/>
      <c r="C74" s="383"/>
      <c r="D74" s="384"/>
      <c r="E74" s="385" t="s">
        <v>55</v>
      </c>
      <c r="F74" s="366"/>
      <c r="G74" s="366"/>
      <c r="H74" s="366"/>
      <c r="I74" s="366"/>
      <c r="J74" s="366"/>
      <c r="K74" s="366"/>
      <c r="L74" s="365"/>
      <c r="M74" s="249">
        <v>396882</v>
      </c>
      <c r="N74" s="367">
        <v>22000</v>
      </c>
      <c r="O74" s="365"/>
      <c r="P74" s="249">
        <v>0</v>
      </c>
      <c r="Q74" s="367">
        <v>0</v>
      </c>
      <c r="R74" s="366"/>
      <c r="S74" s="366"/>
      <c r="T74" s="365"/>
      <c r="U74" s="249">
        <v>120000</v>
      </c>
      <c r="V74" s="249">
        <v>0</v>
      </c>
      <c r="W74" s="249">
        <v>0</v>
      </c>
      <c r="X74" s="249">
        <v>0</v>
      </c>
      <c r="Y74" s="249">
        <v>0</v>
      </c>
      <c r="Z74" s="249">
        <v>0</v>
      </c>
      <c r="AA74" s="249">
        <v>0</v>
      </c>
      <c r="AB74" s="249">
        <v>0</v>
      </c>
      <c r="AC74" s="249">
        <v>0</v>
      </c>
      <c r="AD74" s="249">
        <v>0</v>
      </c>
      <c r="AE74" s="249">
        <v>538882</v>
      </c>
    </row>
    <row r="75" spans="1:31" x14ac:dyDescent="0.2">
      <c r="A75" s="375"/>
      <c r="B75" s="385" t="s">
        <v>236</v>
      </c>
      <c r="C75" s="366"/>
      <c r="D75" s="366"/>
      <c r="E75" s="366"/>
      <c r="F75" s="366"/>
      <c r="G75" s="366"/>
      <c r="H75" s="366"/>
      <c r="I75" s="366"/>
      <c r="J75" s="366"/>
      <c r="K75" s="366"/>
      <c r="L75" s="365"/>
      <c r="M75" s="249">
        <v>674698.73</v>
      </c>
      <c r="N75" s="367">
        <v>71800</v>
      </c>
      <c r="O75" s="365"/>
      <c r="P75" s="249">
        <v>22880</v>
      </c>
      <c r="Q75" s="367">
        <v>22000</v>
      </c>
      <c r="R75" s="366"/>
      <c r="S75" s="366"/>
      <c r="T75" s="365"/>
      <c r="U75" s="249">
        <v>178000</v>
      </c>
      <c r="V75" s="249">
        <v>0</v>
      </c>
      <c r="W75" s="249">
        <v>170800</v>
      </c>
      <c r="X75" s="249">
        <v>0</v>
      </c>
      <c r="Y75" s="249">
        <v>0</v>
      </c>
      <c r="Z75" s="249">
        <v>0</v>
      </c>
      <c r="AA75" s="249">
        <v>0</v>
      </c>
      <c r="AB75" s="249">
        <v>0</v>
      </c>
      <c r="AC75" s="249">
        <v>0</v>
      </c>
      <c r="AD75" s="249">
        <v>0</v>
      </c>
      <c r="AE75" s="249">
        <v>1140178.73</v>
      </c>
    </row>
    <row r="76" spans="1:31" x14ac:dyDescent="0.2">
      <c r="A76" s="373" t="s">
        <v>183</v>
      </c>
      <c r="B76" s="376" t="s">
        <v>31</v>
      </c>
      <c r="C76" s="379" t="s">
        <v>439</v>
      </c>
      <c r="D76" s="380"/>
      <c r="E76" s="246" t="s">
        <v>183</v>
      </c>
      <c r="F76" s="247" t="s">
        <v>326</v>
      </c>
      <c r="G76" s="371" t="s">
        <v>451</v>
      </c>
      <c r="H76" s="366"/>
      <c r="I76" s="365"/>
      <c r="J76" s="372" t="s">
        <v>270</v>
      </c>
      <c r="K76" s="366"/>
      <c r="L76" s="365"/>
      <c r="M76" s="248">
        <v>0</v>
      </c>
      <c r="N76" s="364">
        <v>0</v>
      </c>
      <c r="O76" s="365"/>
      <c r="P76" s="248">
        <v>0</v>
      </c>
      <c r="Q76" s="364">
        <v>0</v>
      </c>
      <c r="R76" s="366"/>
      <c r="S76" s="366"/>
      <c r="T76" s="365"/>
      <c r="U76" s="248">
        <v>21600</v>
      </c>
      <c r="V76" s="248">
        <v>0</v>
      </c>
      <c r="W76" s="248">
        <v>0</v>
      </c>
      <c r="X76" s="248">
        <v>0</v>
      </c>
      <c r="Y76" s="248">
        <v>0</v>
      </c>
      <c r="Z76" s="248">
        <v>0</v>
      </c>
      <c r="AA76" s="248">
        <v>0</v>
      </c>
      <c r="AB76" s="248">
        <v>0</v>
      </c>
      <c r="AC76" s="248">
        <v>0</v>
      </c>
      <c r="AD76" s="248">
        <v>0</v>
      </c>
      <c r="AE76" s="248">
        <v>21600</v>
      </c>
    </row>
    <row r="77" spans="1:31" x14ac:dyDescent="0.2">
      <c r="A77" s="374"/>
      <c r="B77" s="377"/>
      <c r="C77" s="381"/>
      <c r="D77" s="382"/>
      <c r="E77" s="400" t="s">
        <v>183</v>
      </c>
      <c r="F77" s="247" t="s">
        <v>147</v>
      </c>
      <c r="G77" s="371" t="s">
        <v>443</v>
      </c>
      <c r="H77" s="366"/>
      <c r="I77" s="365"/>
      <c r="J77" s="372" t="s">
        <v>270</v>
      </c>
      <c r="K77" s="366"/>
      <c r="L77" s="365"/>
      <c r="M77" s="248">
        <v>0</v>
      </c>
      <c r="N77" s="364">
        <v>0</v>
      </c>
      <c r="O77" s="365"/>
      <c r="P77" s="248">
        <v>0</v>
      </c>
      <c r="Q77" s="364">
        <v>0</v>
      </c>
      <c r="R77" s="366"/>
      <c r="S77" s="366"/>
      <c r="T77" s="365"/>
      <c r="U77" s="248">
        <v>0</v>
      </c>
      <c r="V77" s="248">
        <v>0</v>
      </c>
      <c r="W77" s="248">
        <v>0</v>
      </c>
      <c r="X77" s="248">
        <v>1017000</v>
      </c>
      <c r="Y77" s="248">
        <v>0</v>
      </c>
      <c r="Z77" s="248">
        <v>0</v>
      </c>
      <c r="AA77" s="248">
        <v>0</v>
      </c>
      <c r="AB77" s="248">
        <v>0</v>
      </c>
      <c r="AC77" s="248">
        <v>0</v>
      </c>
      <c r="AD77" s="248">
        <v>0</v>
      </c>
      <c r="AE77" s="248">
        <v>1017000</v>
      </c>
    </row>
    <row r="78" spans="1:31" x14ac:dyDescent="0.2">
      <c r="A78" s="374"/>
      <c r="B78" s="377"/>
      <c r="C78" s="381"/>
      <c r="D78" s="382"/>
      <c r="E78" s="401"/>
      <c r="F78" s="247" t="s">
        <v>147</v>
      </c>
      <c r="G78" s="371" t="s">
        <v>443</v>
      </c>
      <c r="H78" s="366"/>
      <c r="I78" s="365"/>
      <c r="J78" s="372" t="s">
        <v>565</v>
      </c>
      <c r="K78" s="366"/>
      <c r="L78" s="365"/>
      <c r="M78" s="248">
        <v>0</v>
      </c>
      <c r="N78" s="364">
        <v>0</v>
      </c>
      <c r="O78" s="365"/>
      <c r="P78" s="248">
        <v>0</v>
      </c>
      <c r="Q78" s="364">
        <v>0</v>
      </c>
      <c r="R78" s="366"/>
      <c r="S78" s="366"/>
      <c r="T78" s="365"/>
      <c r="U78" s="248">
        <v>0</v>
      </c>
      <c r="V78" s="248">
        <v>0</v>
      </c>
      <c r="W78" s="248">
        <v>0</v>
      </c>
      <c r="X78" s="248">
        <v>0</v>
      </c>
      <c r="Y78" s="248">
        <v>0</v>
      </c>
      <c r="Z78" s="248">
        <v>0</v>
      </c>
      <c r="AA78" s="248">
        <v>0</v>
      </c>
      <c r="AB78" s="248">
        <v>0</v>
      </c>
      <c r="AC78" s="248">
        <v>777100</v>
      </c>
      <c r="AD78" s="248">
        <v>0</v>
      </c>
      <c r="AE78" s="248">
        <v>777100</v>
      </c>
    </row>
    <row r="79" spans="1:31" ht="25.5" x14ac:dyDescent="0.2">
      <c r="A79" s="374"/>
      <c r="B79" s="377"/>
      <c r="C79" s="381"/>
      <c r="D79" s="382"/>
      <c r="E79" s="246" t="s">
        <v>183</v>
      </c>
      <c r="F79" s="247" t="s">
        <v>171</v>
      </c>
      <c r="G79" s="371" t="s">
        <v>440</v>
      </c>
      <c r="H79" s="366"/>
      <c r="I79" s="365"/>
      <c r="J79" s="372" t="s">
        <v>270</v>
      </c>
      <c r="K79" s="366"/>
      <c r="L79" s="365"/>
      <c r="M79" s="248">
        <v>0</v>
      </c>
      <c r="N79" s="364">
        <v>0</v>
      </c>
      <c r="O79" s="365"/>
      <c r="P79" s="248">
        <v>0</v>
      </c>
      <c r="Q79" s="364">
        <v>0</v>
      </c>
      <c r="R79" s="366"/>
      <c r="S79" s="366"/>
      <c r="T79" s="365"/>
      <c r="U79" s="248">
        <v>0</v>
      </c>
      <c r="V79" s="248">
        <v>0</v>
      </c>
      <c r="W79" s="248">
        <v>0</v>
      </c>
      <c r="X79" s="248">
        <v>344000</v>
      </c>
      <c r="Y79" s="248">
        <v>0</v>
      </c>
      <c r="Z79" s="248">
        <v>0</v>
      </c>
      <c r="AA79" s="248">
        <v>0</v>
      </c>
      <c r="AB79" s="248">
        <v>0</v>
      </c>
      <c r="AC79" s="248">
        <v>0</v>
      </c>
      <c r="AD79" s="248">
        <v>0</v>
      </c>
      <c r="AE79" s="248">
        <v>344000</v>
      </c>
    </row>
    <row r="80" spans="1:31" x14ac:dyDescent="0.2">
      <c r="A80" s="374"/>
      <c r="B80" s="378"/>
      <c r="C80" s="383"/>
      <c r="D80" s="384"/>
      <c r="E80" s="385" t="s">
        <v>55</v>
      </c>
      <c r="F80" s="366"/>
      <c r="G80" s="366"/>
      <c r="H80" s="366"/>
      <c r="I80" s="366"/>
      <c r="J80" s="366"/>
      <c r="K80" s="366"/>
      <c r="L80" s="365"/>
      <c r="M80" s="249">
        <v>0</v>
      </c>
      <c r="N80" s="367">
        <v>0</v>
      </c>
      <c r="O80" s="365"/>
      <c r="P80" s="249">
        <v>0</v>
      </c>
      <c r="Q80" s="367">
        <v>0</v>
      </c>
      <c r="R80" s="366"/>
      <c r="S80" s="366"/>
      <c r="T80" s="365"/>
      <c r="U80" s="249">
        <v>21600</v>
      </c>
      <c r="V80" s="249">
        <v>0</v>
      </c>
      <c r="W80" s="249">
        <v>0</v>
      </c>
      <c r="X80" s="249">
        <v>1361000</v>
      </c>
      <c r="Y80" s="249">
        <v>0</v>
      </c>
      <c r="Z80" s="249">
        <v>0</v>
      </c>
      <c r="AA80" s="249">
        <v>0</v>
      </c>
      <c r="AB80" s="249">
        <v>0</v>
      </c>
      <c r="AC80" s="249">
        <v>777100</v>
      </c>
      <c r="AD80" s="249">
        <v>0</v>
      </c>
      <c r="AE80" s="249">
        <v>2159700</v>
      </c>
    </row>
    <row r="81" spans="1:31" x14ac:dyDescent="0.2">
      <c r="A81" s="375"/>
      <c r="B81" s="385" t="s">
        <v>236</v>
      </c>
      <c r="C81" s="366"/>
      <c r="D81" s="366"/>
      <c r="E81" s="366"/>
      <c r="F81" s="366"/>
      <c r="G81" s="366"/>
      <c r="H81" s="366"/>
      <c r="I81" s="366"/>
      <c r="J81" s="366"/>
      <c r="K81" s="366"/>
      <c r="L81" s="365"/>
      <c r="M81" s="249">
        <v>408000</v>
      </c>
      <c r="N81" s="367">
        <v>0</v>
      </c>
      <c r="O81" s="365"/>
      <c r="P81" s="249">
        <v>0</v>
      </c>
      <c r="Q81" s="367">
        <v>0</v>
      </c>
      <c r="R81" s="366"/>
      <c r="S81" s="366"/>
      <c r="T81" s="365"/>
      <c r="U81" s="249">
        <v>171600</v>
      </c>
      <c r="V81" s="249">
        <v>0</v>
      </c>
      <c r="W81" s="249">
        <v>0</v>
      </c>
      <c r="X81" s="249">
        <v>1892900</v>
      </c>
      <c r="Y81" s="249">
        <v>0</v>
      </c>
      <c r="Z81" s="249">
        <v>0</v>
      </c>
      <c r="AA81" s="249">
        <v>0</v>
      </c>
      <c r="AB81" s="249">
        <v>0</v>
      </c>
      <c r="AC81" s="249">
        <v>5819500</v>
      </c>
      <c r="AD81" s="249">
        <v>0</v>
      </c>
      <c r="AE81" s="249">
        <v>8292000</v>
      </c>
    </row>
    <row r="82" spans="1:31" x14ac:dyDescent="0.2">
      <c r="A82" s="373" t="s">
        <v>183</v>
      </c>
      <c r="B82" s="376" t="s">
        <v>7</v>
      </c>
      <c r="C82" s="379" t="s">
        <v>441</v>
      </c>
      <c r="D82" s="380"/>
      <c r="E82" s="246" t="s">
        <v>183</v>
      </c>
      <c r="F82" s="247" t="s">
        <v>172</v>
      </c>
      <c r="G82" s="371" t="s">
        <v>442</v>
      </c>
      <c r="H82" s="366"/>
      <c r="I82" s="365"/>
      <c r="J82" s="372" t="s">
        <v>270</v>
      </c>
      <c r="K82" s="366"/>
      <c r="L82" s="365"/>
      <c r="M82" s="248">
        <v>0</v>
      </c>
      <c r="N82" s="364">
        <v>0</v>
      </c>
      <c r="O82" s="365"/>
      <c r="P82" s="248">
        <v>0</v>
      </c>
      <c r="Q82" s="364">
        <v>0</v>
      </c>
      <c r="R82" s="366"/>
      <c r="S82" s="366"/>
      <c r="T82" s="365"/>
      <c r="U82" s="248">
        <v>374220</v>
      </c>
      <c r="V82" s="248">
        <v>0</v>
      </c>
      <c r="W82" s="248">
        <v>0</v>
      </c>
      <c r="X82" s="248">
        <v>0</v>
      </c>
      <c r="Y82" s="248">
        <v>0</v>
      </c>
      <c r="Z82" s="248">
        <v>0</v>
      </c>
      <c r="AA82" s="248">
        <v>0</v>
      </c>
      <c r="AB82" s="248">
        <v>0</v>
      </c>
      <c r="AC82" s="248">
        <v>0</v>
      </c>
      <c r="AD82" s="248">
        <v>0</v>
      </c>
      <c r="AE82" s="248">
        <v>374220</v>
      </c>
    </row>
    <row r="83" spans="1:31" x14ac:dyDescent="0.2">
      <c r="A83" s="374"/>
      <c r="B83" s="378"/>
      <c r="C83" s="383"/>
      <c r="D83" s="384"/>
      <c r="E83" s="385" t="s">
        <v>55</v>
      </c>
      <c r="F83" s="366"/>
      <c r="G83" s="366"/>
      <c r="H83" s="366"/>
      <c r="I83" s="366"/>
      <c r="J83" s="366"/>
      <c r="K83" s="366"/>
      <c r="L83" s="365"/>
      <c r="M83" s="249">
        <v>0</v>
      </c>
      <c r="N83" s="367">
        <v>0</v>
      </c>
      <c r="O83" s="365"/>
      <c r="P83" s="249">
        <v>0</v>
      </c>
      <c r="Q83" s="367">
        <v>0</v>
      </c>
      <c r="R83" s="366"/>
      <c r="S83" s="366"/>
      <c r="T83" s="365"/>
      <c r="U83" s="249">
        <v>374220</v>
      </c>
      <c r="V83" s="249">
        <v>0</v>
      </c>
      <c r="W83" s="249">
        <v>0</v>
      </c>
      <c r="X83" s="249">
        <v>0</v>
      </c>
      <c r="Y83" s="249">
        <v>0</v>
      </c>
      <c r="Z83" s="249">
        <v>0</v>
      </c>
      <c r="AA83" s="249">
        <v>0</v>
      </c>
      <c r="AB83" s="249">
        <v>0</v>
      </c>
      <c r="AC83" s="249">
        <v>0</v>
      </c>
      <c r="AD83" s="249">
        <v>0</v>
      </c>
      <c r="AE83" s="249">
        <v>374220</v>
      </c>
    </row>
    <row r="84" spans="1:31" x14ac:dyDescent="0.2">
      <c r="A84" s="375"/>
      <c r="B84" s="385" t="s">
        <v>236</v>
      </c>
      <c r="C84" s="366"/>
      <c r="D84" s="366"/>
      <c r="E84" s="366"/>
      <c r="F84" s="366"/>
      <c r="G84" s="366"/>
      <c r="H84" s="366"/>
      <c r="I84" s="366"/>
      <c r="J84" s="366"/>
      <c r="K84" s="366"/>
      <c r="L84" s="365"/>
      <c r="M84" s="249">
        <v>0</v>
      </c>
      <c r="N84" s="367">
        <v>0</v>
      </c>
      <c r="O84" s="365"/>
      <c r="P84" s="249">
        <v>0</v>
      </c>
      <c r="Q84" s="367">
        <v>0</v>
      </c>
      <c r="R84" s="366"/>
      <c r="S84" s="366"/>
      <c r="T84" s="365"/>
      <c r="U84" s="249">
        <v>1759820</v>
      </c>
      <c r="V84" s="249">
        <v>0</v>
      </c>
      <c r="W84" s="249">
        <v>0</v>
      </c>
      <c r="X84" s="249">
        <v>0</v>
      </c>
      <c r="Y84" s="249">
        <v>0</v>
      </c>
      <c r="Z84" s="249">
        <v>0</v>
      </c>
      <c r="AA84" s="249">
        <v>0</v>
      </c>
      <c r="AB84" s="249">
        <v>0</v>
      </c>
      <c r="AC84" s="249">
        <v>0</v>
      </c>
      <c r="AD84" s="249">
        <v>0</v>
      </c>
      <c r="AE84" s="249">
        <v>1759820</v>
      </c>
    </row>
    <row r="85" spans="1:31" x14ac:dyDescent="0.2">
      <c r="A85" s="250" t="s">
        <v>183</v>
      </c>
      <c r="B85" s="385" t="s">
        <v>237</v>
      </c>
      <c r="C85" s="366"/>
      <c r="D85" s="366"/>
      <c r="E85" s="366"/>
      <c r="F85" s="366"/>
      <c r="G85" s="366"/>
      <c r="H85" s="366"/>
      <c r="I85" s="366"/>
      <c r="J85" s="366"/>
      <c r="K85" s="366"/>
      <c r="L85" s="365"/>
      <c r="M85" s="249">
        <v>922784.92</v>
      </c>
      <c r="N85" s="367">
        <v>210823</v>
      </c>
      <c r="O85" s="365"/>
      <c r="P85" s="249">
        <v>21170</v>
      </c>
      <c r="Q85" s="367">
        <v>261544.94</v>
      </c>
      <c r="R85" s="366"/>
      <c r="S85" s="366"/>
      <c r="T85" s="365"/>
      <c r="U85" s="249">
        <v>783895.44</v>
      </c>
      <c r="V85" s="249">
        <v>11200</v>
      </c>
      <c r="W85" s="249">
        <v>133524.67000000001</v>
      </c>
      <c r="X85" s="249">
        <v>1361000</v>
      </c>
      <c r="Y85" s="249">
        <v>0</v>
      </c>
      <c r="Z85" s="249">
        <v>135990</v>
      </c>
      <c r="AA85" s="249">
        <v>0</v>
      </c>
      <c r="AB85" s="249">
        <v>3800</v>
      </c>
      <c r="AC85" s="249">
        <v>881960.82</v>
      </c>
      <c r="AD85" s="249">
        <v>786085</v>
      </c>
      <c r="AE85" s="249">
        <v>5513778.79</v>
      </c>
    </row>
    <row r="86" spans="1:31" x14ac:dyDescent="0.2">
      <c r="A86" s="250" t="s">
        <v>183</v>
      </c>
      <c r="B86" s="385" t="s">
        <v>238</v>
      </c>
      <c r="C86" s="366"/>
      <c r="D86" s="366"/>
      <c r="E86" s="366"/>
      <c r="F86" s="366"/>
      <c r="G86" s="366"/>
      <c r="H86" s="366"/>
      <c r="I86" s="366"/>
      <c r="J86" s="366"/>
      <c r="K86" s="366"/>
      <c r="L86" s="365"/>
      <c r="M86" s="249">
        <v>5762491.25</v>
      </c>
      <c r="N86" s="367">
        <v>1697276</v>
      </c>
      <c r="O86" s="365"/>
      <c r="P86" s="249">
        <v>252006.22</v>
      </c>
      <c r="Q86" s="367">
        <v>2439519.38</v>
      </c>
      <c r="R86" s="366"/>
      <c r="S86" s="366"/>
      <c r="T86" s="365"/>
      <c r="U86" s="249">
        <v>3985852.04</v>
      </c>
      <c r="V86" s="249">
        <v>22400</v>
      </c>
      <c r="W86" s="249">
        <v>1461380.34</v>
      </c>
      <c r="X86" s="249">
        <v>1892900</v>
      </c>
      <c r="Y86" s="249">
        <v>31060</v>
      </c>
      <c r="Z86" s="249">
        <v>253642</v>
      </c>
      <c r="AA86" s="249">
        <v>184950</v>
      </c>
      <c r="AB86" s="249">
        <v>3800</v>
      </c>
      <c r="AC86" s="249">
        <v>6619463.9500000002</v>
      </c>
      <c r="AD86" s="249">
        <v>8274191</v>
      </c>
      <c r="AE86" s="249">
        <v>32880932.18</v>
      </c>
    </row>
  </sheetData>
  <mergeCells count="345">
    <mergeCell ref="B85:L85"/>
    <mergeCell ref="N85:O85"/>
    <mergeCell ref="Q85:T85"/>
    <mergeCell ref="B86:L86"/>
    <mergeCell ref="N86:O86"/>
    <mergeCell ref="Q86:T86"/>
    <mergeCell ref="A1:AE1"/>
    <mergeCell ref="A2:AE2"/>
    <mergeCell ref="A3:AE3"/>
    <mergeCell ref="A82:A84"/>
    <mergeCell ref="B82:B83"/>
    <mergeCell ref="C82:D83"/>
    <mergeCell ref="G82:I82"/>
    <mergeCell ref="J82:L82"/>
    <mergeCell ref="N82:O82"/>
    <mergeCell ref="Q82:T82"/>
    <mergeCell ref="E83:L83"/>
    <mergeCell ref="N83:O83"/>
    <mergeCell ref="Q83:T83"/>
    <mergeCell ref="B84:L84"/>
    <mergeCell ref="N84:O84"/>
    <mergeCell ref="Q84:T84"/>
    <mergeCell ref="B75:L75"/>
    <mergeCell ref="A76:A81"/>
    <mergeCell ref="B76:B80"/>
    <mergeCell ref="C76:D80"/>
    <mergeCell ref="G76:I76"/>
    <mergeCell ref="J76:L76"/>
    <mergeCell ref="E77:E78"/>
    <mergeCell ref="G78:I78"/>
    <mergeCell ref="J78:L78"/>
    <mergeCell ref="G79:I79"/>
    <mergeCell ref="J79:L79"/>
    <mergeCell ref="E80:L80"/>
    <mergeCell ref="G54:I54"/>
    <mergeCell ref="J54:L54"/>
    <mergeCell ref="G55:I55"/>
    <mergeCell ref="J55:L55"/>
    <mergeCell ref="E57:L57"/>
    <mergeCell ref="B58:L58"/>
    <mergeCell ref="A59:A64"/>
    <mergeCell ref="B59:B63"/>
    <mergeCell ref="C59:D63"/>
    <mergeCell ref="G60:I60"/>
    <mergeCell ref="J60:L60"/>
    <mergeCell ref="G61:I61"/>
    <mergeCell ref="J61:L61"/>
    <mergeCell ref="E63:L63"/>
    <mergeCell ref="B64:L64"/>
    <mergeCell ref="A47:A58"/>
    <mergeCell ref="B47:B57"/>
    <mergeCell ref="G62:I62"/>
    <mergeCell ref="J62:L62"/>
    <mergeCell ref="A28:A34"/>
    <mergeCell ref="B28:B33"/>
    <mergeCell ref="C28:D33"/>
    <mergeCell ref="G30:I30"/>
    <mergeCell ref="J30:L30"/>
    <mergeCell ref="G31:I31"/>
    <mergeCell ref="J31:L31"/>
    <mergeCell ref="E33:L33"/>
    <mergeCell ref="B34:L34"/>
    <mergeCell ref="G28:I28"/>
    <mergeCell ref="J28:L28"/>
    <mergeCell ref="AD7:AD10"/>
    <mergeCell ref="A9:C9"/>
    <mergeCell ref="A12:A20"/>
    <mergeCell ref="B12:B19"/>
    <mergeCell ref="C12:D19"/>
    <mergeCell ref="G16:I16"/>
    <mergeCell ref="J16:L16"/>
    <mergeCell ref="G17:I17"/>
    <mergeCell ref="J17:L17"/>
    <mergeCell ref="E19:L19"/>
    <mergeCell ref="B20:L20"/>
    <mergeCell ref="G13:I13"/>
    <mergeCell ref="J13:L13"/>
    <mergeCell ref="G14:I14"/>
    <mergeCell ref="J14:L14"/>
    <mergeCell ref="N17:O17"/>
    <mergeCell ref="G12:I12"/>
    <mergeCell ref="J12:L12"/>
    <mergeCell ref="Q17:T17"/>
    <mergeCell ref="Y4:Y5"/>
    <mergeCell ref="Z4:AA5"/>
    <mergeCell ref="AB4:AB5"/>
    <mergeCell ref="AC4:AC5"/>
    <mergeCell ref="AD4:AD5"/>
    <mergeCell ref="AE4:AE11"/>
    <mergeCell ref="K5:K7"/>
    <mergeCell ref="M6:O6"/>
    <mergeCell ref="Q6:U6"/>
    <mergeCell ref="W6:X6"/>
    <mergeCell ref="Z6:AA6"/>
    <mergeCell ref="M7:M10"/>
    <mergeCell ref="N7:O10"/>
    <mergeCell ref="P7:P10"/>
    <mergeCell ref="Q7:T10"/>
    <mergeCell ref="U7:U10"/>
    <mergeCell ref="V7:V10"/>
    <mergeCell ref="W7:W10"/>
    <mergeCell ref="X7:X10"/>
    <mergeCell ref="Y7:Y10"/>
    <mergeCell ref="Z7:Z10"/>
    <mergeCell ref="AA7:AA10"/>
    <mergeCell ref="AB7:AB10"/>
    <mergeCell ref="AC7:AC10"/>
    <mergeCell ref="M4:O5"/>
    <mergeCell ref="P4:P5"/>
    <mergeCell ref="Q4:U5"/>
    <mergeCell ref="V4:V5"/>
    <mergeCell ref="W4:X5"/>
    <mergeCell ref="N80:O80"/>
    <mergeCell ref="Q80:T80"/>
    <mergeCell ref="B81:L81"/>
    <mergeCell ref="N81:O81"/>
    <mergeCell ref="Q81:T81"/>
    <mergeCell ref="N74:O74"/>
    <mergeCell ref="Q74:T74"/>
    <mergeCell ref="N75:O75"/>
    <mergeCell ref="Q75:T75"/>
    <mergeCell ref="N76:O76"/>
    <mergeCell ref="Q76:T76"/>
    <mergeCell ref="G77:I77"/>
    <mergeCell ref="J77:L77"/>
    <mergeCell ref="N77:O77"/>
    <mergeCell ref="Q77:T77"/>
    <mergeCell ref="N78:O78"/>
    <mergeCell ref="Q78:T78"/>
    <mergeCell ref="N79:O79"/>
    <mergeCell ref="Q79:T79"/>
    <mergeCell ref="G72:I72"/>
    <mergeCell ref="J72:L72"/>
    <mergeCell ref="G73:I73"/>
    <mergeCell ref="J73:L73"/>
    <mergeCell ref="A65:A75"/>
    <mergeCell ref="B65:B74"/>
    <mergeCell ref="C65:D74"/>
    <mergeCell ref="G70:I70"/>
    <mergeCell ref="J70:L70"/>
    <mergeCell ref="G71:I71"/>
    <mergeCell ref="J71:L71"/>
    <mergeCell ref="E74:L74"/>
    <mergeCell ref="J67:L67"/>
    <mergeCell ref="G68:I68"/>
    <mergeCell ref="J68:L68"/>
    <mergeCell ref="G66:I66"/>
    <mergeCell ref="J66:L66"/>
    <mergeCell ref="G69:I69"/>
    <mergeCell ref="J69:L69"/>
    <mergeCell ref="G67:I67"/>
    <mergeCell ref="G21:I21"/>
    <mergeCell ref="J21:L21"/>
    <mergeCell ref="G22:I22"/>
    <mergeCell ref="J22:L22"/>
    <mergeCell ref="G15:I15"/>
    <mergeCell ref="A21:A27"/>
    <mergeCell ref="B21:B26"/>
    <mergeCell ref="C21:D26"/>
    <mergeCell ref="G23:I23"/>
    <mergeCell ref="J23:L23"/>
    <mergeCell ref="G24:I24"/>
    <mergeCell ref="J24:L24"/>
    <mergeCell ref="E26:L26"/>
    <mergeCell ref="B27:L27"/>
    <mergeCell ref="J15:L15"/>
    <mergeCell ref="G25:I25"/>
    <mergeCell ref="J25:L25"/>
    <mergeCell ref="Q53:T53"/>
    <mergeCell ref="G65:I65"/>
    <mergeCell ref="J65:L65"/>
    <mergeCell ref="N62:O62"/>
    <mergeCell ref="Q62:T62"/>
    <mergeCell ref="N63:O63"/>
    <mergeCell ref="Q63:T63"/>
    <mergeCell ref="G18:I18"/>
    <mergeCell ref="J18:L18"/>
    <mergeCell ref="N54:O54"/>
    <mergeCell ref="G49:I49"/>
    <mergeCell ref="J49:L49"/>
    <mergeCell ref="G50:I50"/>
    <mergeCell ref="J50:L50"/>
    <mergeCell ref="G53:I53"/>
    <mergeCell ref="J53:L53"/>
    <mergeCell ref="G52:I52"/>
    <mergeCell ref="J51:L51"/>
    <mergeCell ref="G56:I56"/>
    <mergeCell ref="N59:O59"/>
    <mergeCell ref="Q59:T59"/>
    <mergeCell ref="N60:O60"/>
    <mergeCell ref="Q60:T60"/>
    <mergeCell ref="N61:O61"/>
    <mergeCell ref="A41:A46"/>
    <mergeCell ref="B41:B45"/>
    <mergeCell ref="C41:D45"/>
    <mergeCell ref="G42:I42"/>
    <mergeCell ref="J42:L42"/>
    <mergeCell ref="G43:I43"/>
    <mergeCell ref="J43:L43"/>
    <mergeCell ref="E45:L45"/>
    <mergeCell ref="B46:L46"/>
    <mergeCell ref="Q61:T61"/>
    <mergeCell ref="N57:O57"/>
    <mergeCell ref="Q57:T57"/>
    <mergeCell ref="N58:O58"/>
    <mergeCell ref="Q58:T58"/>
    <mergeCell ref="G59:I59"/>
    <mergeCell ref="J59:L59"/>
    <mergeCell ref="J56:L56"/>
    <mergeCell ref="C47:D57"/>
    <mergeCell ref="Q54:T54"/>
    <mergeCell ref="N55:O55"/>
    <mergeCell ref="Q55:T55"/>
    <mergeCell ref="N56:O56"/>
    <mergeCell ref="Q56:T56"/>
    <mergeCell ref="N52:O52"/>
    <mergeCell ref="Q52:T52"/>
    <mergeCell ref="N53:O53"/>
    <mergeCell ref="G47:I47"/>
    <mergeCell ref="J47:L47"/>
    <mergeCell ref="N49:O49"/>
    <mergeCell ref="Q49:T49"/>
    <mergeCell ref="N50:O50"/>
    <mergeCell ref="Q50:T50"/>
    <mergeCell ref="N51:O51"/>
    <mergeCell ref="N67:O67"/>
    <mergeCell ref="Q67:T67"/>
    <mergeCell ref="N68:O68"/>
    <mergeCell ref="Q68:T68"/>
    <mergeCell ref="N64:O64"/>
    <mergeCell ref="Q64:T64"/>
    <mergeCell ref="N65:O65"/>
    <mergeCell ref="Q65:T65"/>
    <mergeCell ref="N66:O66"/>
    <mergeCell ref="Q66:T66"/>
    <mergeCell ref="Q51:T51"/>
    <mergeCell ref="N47:O47"/>
    <mergeCell ref="Q47:T47"/>
    <mergeCell ref="N48:O48"/>
    <mergeCell ref="Q48:T48"/>
    <mergeCell ref="G48:I48"/>
    <mergeCell ref="J48:L48"/>
    <mergeCell ref="G51:I51"/>
    <mergeCell ref="J52:L52"/>
    <mergeCell ref="N43:O43"/>
    <mergeCell ref="Q43:T43"/>
    <mergeCell ref="N44:O44"/>
    <mergeCell ref="Q44:T44"/>
    <mergeCell ref="N45:O45"/>
    <mergeCell ref="Q45:T45"/>
    <mergeCell ref="N46:O46"/>
    <mergeCell ref="Q46:T46"/>
    <mergeCell ref="G44:I44"/>
    <mergeCell ref="J44:L44"/>
    <mergeCell ref="A35:A40"/>
    <mergeCell ref="B35:B39"/>
    <mergeCell ref="C35:D39"/>
    <mergeCell ref="G36:I36"/>
    <mergeCell ref="J36:L36"/>
    <mergeCell ref="G37:I37"/>
    <mergeCell ref="J37:L37"/>
    <mergeCell ref="E39:L39"/>
    <mergeCell ref="B40:L40"/>
    <mergeCell ref="Q32:T32"/>
    <mergeCell ref="N33:O33"/>
    <mergeCell ref="Q33:T33"/>
    <mergeCell ref="N29:O29"/>
    <mergeCell ref="G35:I35"/>
    <mergeCell ref="J35:L35"/>
    <mergeCell ref="N31:O31"/>
    <mergeCell ref="Q31:T31"/>
    <mergeCell ref="Q29:T29"/>
    <mergeCell ref="N30:O30"/>
    <mergeCell ref="Q30:T30"/>
    <mergeCell ref="N32:O32"/>
    <mergeCell ref="G32:I32"/>
    <mergeCell ref="J32:L32"/>
    <mergeCell ref="G29:I29"/>
    <mergeCell ref="J29:L29"/>
    <mergeCell ref="Q42:T42"/>
    <mergeCell ref="N38:O38"/>
    <mergeCell ref="Q38:T38"/>
    <mergeCell ref="N39:O39"/>
    <mergeCell ref="Q39:T39"/>
    <mergeCell ref="N40:O40"/>
    <mergeCell ref="Q40:T40"/>
    <mergeCell ref="G41:I41"/>
    <mergeCell ref="J41:L41"/>
    <mergeCell ref="Q41:T41"/>
    <mergeCell ref="N42:O42"/>
    <mergeCell ref="G38:I38"/>
    <mergeCell ref="J38:L38"/>
    <mergeCell ref="N37:O37"/>
    <mergeCell ref="Q37:T37"/>
    <mergeCell ref="N35:O35"/>
    <mergeCell ref="N41:O41"/>
    <mergeCell ref="Q35:T35"/>
    <mergeCell ref="N36:O36"/>
    <mergeCell ref="Q36:T36"/>
    <mergeCell ref="N34:O34"/>
    <mergeCell ref="Q34:T34"/>
    <mergeCell ref="N24:O24"/>
    <mergeCell ref="Q24:T24"/>
    <mergeCell ref="N25:O25"/>
    <mergeCell ref="Q25:T25"/>
    <mergeCell ref="N26:O26"/>
    <mergeCell ref="Q26:T26"/>
    <mergeCell ref="N22:O22"/>
    <mergeCell ref="Q22:T22"/>
    <mergeCell ref="N23:O23"/>
    <mergeCell ref="Q23:T23"/>
    <mergeCell ref="N27:O27"/>
    <mergeCell ref="Q27:T27"/>
    <mergeCell ref="N28:O28"/>
    <mergeCell ref="Q28:T28"/>
    <mergeCell ref="N21:O21"/>
    <mergeCell ref="Q13:T13"/>
    <mergeCell ref="N12:O12"/>
    <mergeCell ref="Q12:T12"/>
    <mergeCell ref="N11:O11"/>
    <mergeCell ref="Q11:T11"/>
    <mergeCell ref="N15:O15"/>
    <mergeCell ref="Q15:T15"/>
    <mergeCell ref="N16:O16"/>
    <mergeCell ref="N14:O14"/>
    <mergeCell ref="Q14:T14"/>
    <mergeCell ref="N13:O13"/>
    <mergeCell ref="Q21:T21"/>
    <mergeCell ref="N19:O19"/>
    <mergeCell ref="Q19:T19"/>
    <mergeCell ref="N20:O20"/>
    <mergeCell ref="Q20:T20"/>
    <mergeCell ref="Q16:T16"/>
    <mergeCell ref="N18:O18"/>
    <mergeCell ref="Q18:T18"/>
    <mergeCell ref="N73:O73"/>
    <mergeCell ref="Q73:T73"/>
    <mergeCell ref="Q69:T69"/>
    <mergeCell ref="N70:O70"/>
    <mergeCell ref="Q70:T70"/>
    <mergeCell ref="N71:O71"/>
    <mergeCell ref="Q71:T71"/>
    <mergeCell ref="N72:O72"/>
    <mergeCell ref="Q72:T72"/>
    <mergeCell ref="N69:O69"/>
  </mergeCells>
  <pageMargins left="0.17" right="0.17" top="0.35433070866141736" bottom="0.35433070866141736" header="0.31496062992125984" footer="0.31496062992125984"/>
  <pageSetup scale="36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8"/>
  <sheetViews>
    <sheetView workbookViewId="0">
      <selection activeCell="L6" sqref="L6"/>
    </sheetView>
  </sheetViews>
  <sheetFormatPr defaultRowHeight="24" x14ac:dyDescent="0.55000000000000004"/>
  <cols>
    <col min="1" max="1" width="0.85546875" style="187" customWidth="1"/>
    <col min="2" max="2" width="18" style="187" customWidth="1"/>
    <col min="3" max="3" width="4.28515625" style="187" customWidth="1"/>
    <col min="4" max="4" width="6.5703125" style="187" customWidth="1"/>
    <col min="5" max="5" width="0.42578125" style="187" customWidth="1"/>
    <col min="6" max="6" width="19" style="187" customWidth="1"/>
    <col min="7" max="7" width="4.7109375" style="187" customWidth="1"/>
    <col min="8" max="8" width="0.85546875" style="187" customWidth="1"/>
    <col min="9" max="9" width="0.28515625" style="187" customWidth="1"/>
    <col min="10" max="10" width="11" style="187" customWidth="1"/>
    <col min="11" max="11" width="0.5703125" style="187" customWidth="1"/>
    <col min="12" max="13" width="19.7109375" style="187" customWidth="1"/>
    <col min="14" max="14" width="3.42578125" style="187" customWidth="1"/>
    <col min="15" max="15" width="16.28515625" style="187" customWidth="1"/>
    <col min="16" max="16" width="0" style="187" hidden="1" customWidth="1"/>
    <col min="17" max="17" width="22.42578125" style="187" customWidth="1"/>
    <col min="18" max="18" width="15.85546875" style="187" customWidth="1"/>
    <col min="19" max="19" width="0.28515625" style="187" customWidth="1"/>
    <col min="20" max="16384" width="9.140625" style="187"/>
  </cols>
  <sheetData>
    <row r="1" spans="1:19" ht="18" customHeight="1" x14ac:dyDescent="0.55000000000000004">
      <c r="A1" s="407" t="s">
        <v>178</v>
      </c>
      <c r="B1" s="305"/>
      <c r="C1" s="305"/>
      <c r="D1" s="305"/>
      <c r="E1" s="305"/>
      <c r="F1" s="305"/>
      <c r="G1" s="305"/>
      <c r="H1" s="305"/>
      <c r="I1" s="305"/>
      <c r="J1" s="305"/>
      <c r="K1" s="305"/>
      <c r="L1" s="305"/>
      <c r="M1" s="305"/>
      <c r="N1" s="305"/>
      <c r="O1" s="305"/>
      <c r="P1" s="305"/>
      <c r="Q1" s="305"/>
      <c r="R1" s="305"/>
      <c r="S1" s="305"/>
    </row>
    <row r="2" spans="1:19" ht="18" customHeight="1" x14ac:dyDescent="0.55000000000000004">
      <c r="A2" s="407" t="s">
        <v>524</v>
      </c>
      <c r="B2" s="305"/>
      <c r="C2" s="305"/>
      <c r="D2" s="305"/>
      <c r="E2" s="305"/>
      <c r="F2" s="305"/>
      <c r="G2" s="305"/>
      <c r="H2" s="305"/>
      <c r="I2" s="305"/>
      <c r="J2" s="305"/>
      <c r="K2" s="305"/>
      <c r="L2" s="305"/>
      <c r="M2" s="305"/>
      <c r="N2" s="305"/>
      <c r="O2" s="305"/>
      <c r="P2" s="305"/>
      <c r="Q2" s="305"/>
      <c r="R2" s="305"/>
      <c r="S2" s="305"/>
    </row>
    <row r="3" spans="1:19" ht="18" customHeight="1" x14ac:dyDescent="0.55000000000000004">
      <c r="A3" s="408" t="s">
        <v>723</v>
      </c>
      <c r="B3" s="305"/>
      <c r="C3" s="305"/>
      <c r="D3" s="305"/>
      <c r="E3" s="305"/>
      <c r="F3" s="305"/>
      <c r="G3" s="305"/>
      <c r="H3" s="305"/>
      <c r="I3" s="305"/>
      <c r="J3" s="305"/>
      <c r="K3" s="305"/>
      <c r="L3" s="305"/>
      <c r="M3" s="305"/>
      <c r="N3" s="305"/>
      <c r="O3" s="305"/>
      <c r="P3" s="305"/>
      <c r="Q3" s="305"/>
      <c r="R3" s="305"/>
      <c r="S3" s="305"/>
    </row>
    <row r="4" spans="1:19" x14ac:dyDescent="0.55000000000000004">
      <c r="A4" s="194"/>
      <c r="B4" s="188"/>
      <c r="C4" s="188"/>
      <c r="D4" s="188"/>
      <c r="E4" s="188"/>
      <c r="F4" s="188"/>
      <c r="G4" s="409" t="s">
        <v>223</v>
      </c>
      <c r="H4" s="307"/>
      <c r="I4" s="307"/>
      <c r="J4" s="307"/>
      <c r="K4" s="189"/>
      <c r="L4" s="410" t="s">
        <v>107</v>
      </c>
      <c r="M4" s="410" t="s">
        <v>110</v>
      </c>
      <c r="N4" s="412" t="s">
        <v>29</v>
      </c>
      <c r="O4" s="308"/>
    </row>
    <row r="5" spans="1:19" x14ac:dyDescent="0.55000000000000004">
      <c r="A5" s="195"/>
      <c r="B5" s="186"/>
      <c r="C5" s="186"/>
      <c r="D5" s="186"/>
      <c r="E5" s="186"/>
      <c r="F5" s="186"/>
      <c r="G5" s="186"/>
      <c r="H5" s="186"/>
      <c r="I5" s="186"/>
      <c r="J5" s="186"/>
      <c r="K5" s="196"/>
      <c r="L5" s="411"/>
      <c r="M5" s="411"/>
      <c r="N5" s="406"/>
      <c r="O5" s="413"/>
    </row>
    <row r="6" spans="1:19" x14ac:dyDescent="0.55000000000000004">
      <c r="A6" s="195"/>
      <c r="B6" s="186"/>
      <c r="C6" s="186"/>
      <c r="D6" s="186"/>
      <c r="E6" s="186"/>
      <c r="F6" s="186"/>
      <c r="G6" s="186"/>
      <c r="H6" s="186"/>
      <c r="I6" s="186"/>
      <c r="J6" s="186"/>
      <c r="K6" s="196"/>
      <c r="L6" s="198" t="s">
        <v>219</v>
      </c>
      <c r="M6" s="198" t="s">
        <v>222</v>
      </c>
      <c r="N6" s="406"/>
      <c r="O6" s="413"/>
    </row>
    <row r="7" spans="1:19" x14ac:dyDescent="0.55000000000000004">
      <c r="A7" s="195"/>
      <c r="B7" s="186"/>
      <c r="C7" s="186"/>
      <c r="D7" s="186"/>
      <c r="E7" s="186"/>
      <c r="F7" s="186"/>
      <c r="G7" s="186"/>
      <c r="H7" s="186"/>
      <c r="I7" s="186"/>
      <c r="J7" s="186"/>
      <c r="K7" s="196"/>
      <c r="L7" s="415" t="s">
        <v>118</v>
      </c>
      <c r="M7" s="415" t="s">
        <v>2</v>
      </c>
      <c r="N7" s="406"/>
      <c r="O7" s="413"/>
    </row>
    <row r="8" spans="1:19" x14ac:dyDescent="0.55000000000000004">
      <c r="A8" s="404" t="s">
        <v>224</v>
      </c>
      <c r="B8" s="405"/>
      <c r="C8" s="405"/>
      <c r="D8" s="186"/>
      <c r="E8" s="186"/>
      <c r="F8" s="186"/>
      <c r="G8" s="186"/>
      <c r="H8" s="186"/>
      <c r="I8" s="186"/>
      <c r="J8" s="186"/>
      <c r="K8" s="196"/>
      <c r="L8" s="411"/>
      <c r="M8" s="411"/>
      <c r="N8" s="406"/>
      <c r="O8" s="413"/>
    </row>
    <row r="9" spans="1:19" x14ac:dyDescent="0.55000000000000004">
      <c r="A9" s="406"/>
      <c r="B9" s="405"/>
      <c r="C9" s="405"/>
      <c r="D9" s="186"/>
      <c r="E9" s="186"/>
      <c r="F9" s="186"/>
      <c r="G9" s="186"/>
      <c r="H9" s="186"/>
      <c r="I9" s="186"/>
      <c r="J9" s="186"/>
      <c r="K9" s="196"/>
      <c r="L9" s="416" t="s">
        <v>232</v>
      </c>
      <c r="M9" s="416" t="s">
        <v>235</v>
      </c>
      <c r="N9" s="406"/>
      <c r="O9" s="413"/>
    </row>
    <row r="10" spans="1:19" x14ac:dyDescent="0.55000000000000004">
      <c r="A10" s="197"/>
      <c r="B10" s="190"/>
      <c r="C10" s="190"/>
      <c r="D10" s="190"/>
      <c r="E10" s="190"/>
      <c r="F10" s="190"/>
      <c r="G10" s="190"/>
      <c r="H10" s="190"/>
      <c r="I10" s="190"/>
      <c r="J10" s="190"/>
      <c r="K10" s="191"/>
      <c r="L10" s="417"/>
      <c r="M10" s="417"/>
      <c r="N10" s="414"/>
      <c r="O10" s="331"/>
    </row>
    <row r="11" spans="1:19" x14ac:dyDescent="0.55000000000000004">
      <c r="A11" s="419" t="s">
        <v>183</v>
      </c>
      <c r="B11" s="422" t="s">
        <v>2</v>
      </c>
      <c r="C11" s="423" t="s">
        <v>386</v>
      </c>
      <c r="D11" s="308"/>
      <c r="E11" s="199" t="s">
        <v>183</v>
      </c>
      <c r="F11" s="424" t="s">
        <v>156</v>
      </c>
      <c r="G11" s="294"/>
      <c r="H11" s="294"/>
      <c r="I11" s="425"/>
      <c r="J11" s="426" t="s">
        <v>391</v>
      </c>
      <c r="K11" s="295"/>
      <c r="L11" s="200">
        <v>0</v>
      </c>
      <c r="M11" s="200">
        <v>0</v>
      </c>
      <c r="N11" s="418">
        <v>0</v>
      </c>
      <c r="O11" s="295"/>
    </row>
    <row r="12" spans="1:19" x14ac:dyDescent="0.55000000000000004">
      <c r="A12" s="420"/>
      <c r="B12" s="414"/>
      <c r="C12" s="330"/>
      <c r="D12" s="331"/>
      <c r="E12" s="427" t="s">
        <v>55</v>
      </c>
      <c r="F12" s="294"/>
      <c r="G12" s="294"/>
      <c r="H12" s="294"/>
      <c r="I12" s="294"/>
      <c r="J12" s="294"/>
      <c r="K12" s="295"/>
      <c r="L12" s="200">
        <v>0</v>
      </c>
      <c r="M12" s="200">
        <v>0</v>
      </c>
      <c r="N12" s="418">
        <v>0</v>
      </c>
      <c r="O12" s="295"/>
    </row>
    <row r="13" spans="1:19" ht="24" customHeight="1" x14ac:dyDescent="0.55000000000000004">
      <c r="A13" s="421"/>
      <c r="B13" s="427" t="s">
        <v>236</v>
      </c>
      <c r="C13" s="294"/>
      <c r="D13" s="294"/>
      <c r="E13" s="294"/>
      <c r="F13" s="294"/>
      <c r="G13" s="294"/>
      <c r="H13" s="294"/>
      <c r="I13" s="294"/>
      <c r="J13" s="294"/>
      <c r="K13" s="295"/>
      <c r="L13" s="200">
        <v>0</v>
      </c>
      <c r="M13" s="200">
        <v>111310</v>
      </c>
      <c r="N13" s="418">
        <v>111310</v>
      </c>
      <c r="O13" s="295"/>
    </row>
    <row r="14" spans="1:19" ht="24" customHeight="1" x14ac:dyDescent="0.55000000000000004">
      <c r="A14" s="419" t="s">
        <v>183</v>
      </c>
      <c r="B14" s="422" t="s">
        <v>31</v>
      </c>
      <c r="C14" s="423" t="s">
        <v>439</v>
      </c>
      <c r="D14" s="308"/>
      <c r="E14" s="199" t="s">
        <v>183</v>
      </c>
      <c r="F14" s="424" t="s">
        <v>147</v>
      </c>
      <c r="G14" s="294"/>
      <c r="H14" s="294"/>
      <c r="I14" s="425"/>
      <c r="J14" s="426" t="s">
        <v>443</v>
      </c>
      <c r="K14" s="295"/>
      <c r="L14" s="200">
        <v>0</v>
      </c>
      <c r="M14" s="200">
        <v>0</v>
      </c>
      <c r="N14" s="418">
        <v>0</v>
      </c>
      <c r="O14" s="295"/>
    </row>
    <row r="15" spans="1:19" x14ac:dyDescent="0.55000000000000004">
      <c r="A15" s="420"/>
      <c r="B15" s="414"/>
      <c r="C15" s="330"/>
      <c r="D15" s="331"/>
      <c r="E15" s="427" t="s">
        <v>55</v>
      </c>
      <c r="F15" s="294"/>
      <c r="G15" s="294"/>
      <c r="H15" s="294"/>
      <c r="I15" s="294"/>
      <c r="J15" s="294"/>
      <c r="K15" s="295"/>
      <c r="L15" s="200">
        <v>0</v>
      </c>
      <c r="M15" s="200">
        <v>0</v>
      </c>
      <c r="N15" s="418">
        <v>0</v>
      </c>
      <c r="O15" s="295"/>
    </row>
    <row r="16" spans="1:19" x14ac:dyDescent="0.55000000000000004">
      <c r="A16" s="421"/>
      <c r="B16" s="427" t="s">
        <v>236</v>
      </c>
      <c r="C16" s="294"/>
      <c r="D16" s="294"/>
      <c r="E16" s="294"/>
      <c r="F16" s="294"/>
      <c r="G16" s="294"/>
      <c r="H16" s="294"/>
      <c r="I16" s="294"/>
      <c r="J16" s="294"/>
      <c r="K16" s="295"/>
      <c r="L16" s="200">
        <v>1503399</v>
      </c>
      <c r="M16" s="200">
        <v>0</v>
      </c>
      <c r="N16" s="418">
        <v>1503399</v>
      </c>
      <c r="O16" s="295"/>
    </row>
    <row r="17" spans="1:15" x14ac:dyDescent="0.55000000000000004">
      <c r="A17" s="428" t="s">
        <v>237</v>
      </c>
      <c r="B17" s="294"/>
      <c r="C17" s="294"/>
      <c r="D17" s="294"/>
      <c r="E17" s="294"/>
      <c r="F17" s="294"/>
      <c r="G17" s="294"/>
      <c r="H17" s="294"/>
      <c r="I17" s="294"/>
      <c r="J17" s="294"/>
      <c r="K17" s="295"/>
      <c r="L17" s="201">
        <v>0</v>
      </c>
      <c r="M17" s="201">
        <v>0</v>
      </c>
      <c r="N17" s="429">
        <v>0</v>
      </c>
      <c r="O17" s="295"/>
    </row>
    <row r="18" spans="1:15" x14ac:dyDescent="0.55000000000000004">
      <c r="A18" s="428" t="s">
        <v>238</v>
      </c>
      <c r="B18" s="294"/>
      <c r="C18" s="294"/>
      <c r="D18" s="294"/>
      <c r="E18" s="294"/>
      <c r="F18" s="294"/>
      <c r="G18" s="294"/>
      <c r="H18" s="294"/>
      <c r="I18" s="294"/>
      <c r="J18" s="294"/>
      <c r="K18" s="295"/>
      <c r="L18" s="201">
        <v>1503399</v>
      </c>
      <c r="M18" s="201">
        <v>111310</v>
      </c>
      <c r="N18" s="429">
        <v>1614709</v>
      </c>
      <c r="O18" s="295"/>
    </row>
  </sheetData>
  <mergeCells count="36">
    <mergeCell ref="A18:K18"/>
    <mergeCell ref="N18:O18"/>
    <mergeCell ref="B16:K16"/>
    <mergeCell ref="N16:O16"/>
    <mergeCell ref="A17:K17"/>
    <mergeCell ref="N17:O17"/>
    <mergeCell ref="A14:A16"/>
    <mergeCell ref="B14:B15"/>
    <mergeCell ref="C14:D15"/>
    <mergeCell ref="F14:I14"/>
    <mergeCell ref="J14:K14"/>
    <mergeCell ref="E15:K15"/>
    <mergeCell ref="N15:O15"/>
    <mergeCell ref="N14:O14"/>
    <mergeCell ref="N12:O12"/>
    <mergeCell ref="N13:O13"/>
    <mergeCell ref="A11:A13"/>
    <mergeCell ref="B11:B12"/>
    <mergeCell ref="C11:D12"/>
    <mergeCell ref="F11:I11"/>
    <mergeCell ref="J11:K11"/>
    <mergeCell ref="E12:K12"/>
    <mergeCell ref="B13:K13"/>
    <mergeCell ref="N11:O11"/>
    <mergeCell ref="A8:C9"/>
    <mergeCell ref="A1:S1"/>
    <mergeCell ref="A2:S2"/>
    <mergeCell ref="A3:S3"/>
    <mergeCell ref="G4:J4"/>
    <mergeCell ref="L4:L5"/>
    <mergeCell ref="M4:M5"/>
    <mergeCell ref="N4:O10"/>
    <mergeCell ref="L7:L8"/>
    <mergeCell ref="M7:M8"/>
    <mergeCell ref="L9:L10"/>
    <mergeCell ref="M9:M10"/>
  </mergeCells>
  <pageMargins left="0.7" right="0.7" top="0.75" bottom="0.75" header="0.3" footer="0.3"/>
  <pageSetup paperSize="9" scale="81" fitToHeight="0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"/>
  <sheetViews>
    <sheetView workbookViewId="0">
      <selection activeCell="G17" sqref="G17"/>
    </sheetView>
  </sheetViews>
  <sheetFormatPr defaultRowHeight="14.25" x14ac:dyDescent="0.2"/>
  <cols>
    <col min="1" max="16384" width="9.140625" style="46"/>
  </cols>
  <sheetData/>
  <pageMargins left="0.7" right="0.7" top="0.75" bottom="0.75" header="0.3" footer="0.3"/>
  <pageSetup paperSize="5" scale="99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14</vt:i4>
      </vt:variant>
      <vt:variant>
        <vt:lpstr>ช่วงที่มีชื่อ</vt:lpstr>
      </vt:variant>
      <vt:variant>
        <vt:i4>4</vt:i4>
      </vt:variant>
    </vt:vector>
  </HeadingPairs>
  <TitlesOfParts>
    <vt:vector size="18" baseType="lpstr">
      <vt:lpstr>รับ-จ่ายเงินสด </vt:lpstr>
      <vt:lpstr>งบทดลอง</vt:lpstr>
      <vt:lpstr>หมายเหตุ1</vt:lpstr>
      <vt:lpstr>หมายเหตุ2</vt:lpstr>
      <vt:lpstr>หมายเหตุ 3</vt:lpstr>
      <vt:lpstr>กระทบยอดธนาคาร </vt:lpstr>
      <vt:lpstr>จ่ายจากเงินรายรับ</vt:lpstr>
      <vt:lpstr>สะสม</vt:lpstr>
      <vt:lpstr>สะสม (2)</vt:lpstr>
      <vt:lpstr>เงินคงเหลือ</vt:lpstr>
      <vt:lpstr>โอนงบ</vt:lpstr>
      <vt:lpstr>หัก ณ ที่จ่าย</vt:lpstr>
      <vt:lpstr>คงเหลือทุกแหล่งเงิน</vt:lpstr>
      <vt:lpstr>ศก.</vt:lpstr>
      <vt:lpstr>คงเหลือทุกแหล่งเงิน!Print_Titles</vt:lpstr>
      <vt:lpstr>'รับ-จ่ายเงินสด '!Print_Titles</vt:lpstr>
      <vt:lpstr>หมายเหตุ1!Print_Titles</vt:lpstr>
      <vt:lpstr>หมายเหตุ2!Print_Titles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iLLuSioN</dc:creator>
  <cp:lastModifiedBy>admin1</cp:lastModifiedBy>
  <cp:lastPrinted>2018-07-06T08:31:01Z</cp:lastPrinted>
  <dcterms:created xsi:type="dcterms:W3CDTF">2007-07-06T07:24:03Z</dcterms:created>
  <dcterms:modified xsi:type="dcterms:W3CDTF">2018-07-06T09:01:11Z</dcterms:modified>
</cp:coreProperties>
</file>