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5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Sheet1" sheetId="58" r:id="rId9"/>
  </sheets>
  <definedNames>
    <definedName name="_xlnm.Print_Titles" localSheetId="7">กระดาษทำการ2!$1:$5</definedName>
    <definedName name="_xlnm.Print_Titles" localSheetId="1">งบทดลอง!$4:$4</definedName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I14" i="40"/>
  <c r="A93" i="57"/>
  <c r="A1"/>
  <c r="A1" i="56"/>
  <c r="F70" i="54"/>
  <c r="F71"/>
  <c r="F72"/>
  <c r="D61"/>
  <c r="D60"/>
  <c r="D42"/>
  <c r="D50"/>
  <c r="D53"/>
  <c r="F53" s="1"/>
  <c r="D47"/>
  <c r="D46"/>
  <c r="D45"/>
  <c r="F48"/>
  <c r="F52"/>
  <c r="F54"/>
  <c r="D43"/>
  <c r="D44"/>
  <c r="D30"/>
  <c r="D26"/>
  <c r="D14"/>
  <c r="D21"/>
  <c r="D16"/>
  <c r="D10"/>
  <c r="E31" i="36"/>
  <c r="I36" i="52"/>
  <c r="F28" i="36"/>
  <c r="F29"/>
  <c r="F30"/>
  <c r="G14" i="52" l="1"/>
  <c r="G13"/>
  <c r="E22" i="36"/>
  <c r="E23"/>
  <c r="E21"/>
  <c r="E20"/>
  <c r="E19"/>
  <c r="E18"/>
  <c r="D31"/>
  <c r="D19"/>
  <c r="D18"/>
  <c r="G69" i="35"/>
  <c r="G68"/>
  <c r="G64"/>
  <c r="G63"/>
  <c r="G60"/>
  <c r="G58"/>
  <c r="G56"/>
  <c r="G55"/>
  <c r="G54"/>
  <c r="G53"/>
  <c r="G52"/>
  <c r="G51"/>
  <c r="G50"/>
  <c r="G49"/>
  <c r="L53"/>
  <c r="L63"/>
  <c r="G31"/>
  <c r="G30"/>
  <c r="G28"/>
  <c r="G25"/>
  <c r="G24"/>
  <c r="G22"/>
  <c r="G17"/>
  <c r="G16"/>
  <c r="G15"/>
  <c r="G13"/>
  <c r="G12"/>
  <c r="D48" i="54"/>
  <c r="D23"/>
  <c r="D29"/>
  <c r="D9"/>
  <c r="I32" i="52"/>
  <c r="G16"/>
  <c r="G70" i="35"/>
  <c r="G57"/>
  <c r="G14"/>
  <c r="E61" l="1"/>
  <c r="E19" l="1"/>
  <c r="D56" i="54"/>
  <c r="D69"/>
  <c r="D65"/>
  <c r="D64"/>
  <c r="D63"/>
  <c r="D62"/>
  <c r="D49"/>
  <c r="D52"/>
  <c r="E25" i="36"/>
  <c r="D25"/>
  <c r="D23"/>
  <c r="D22"/>
  <c r="D21"/>
  <c r="D20"/>
  <c r="G75" i="35"/>
  <c r="G18"/>
  <c r="F60" i="54" l="1"/>
  <c r="F62"/>
  <c r="D51"/>
  <c r="F56"/>
  <c r="F47"/>
  <c r="F46"/>
  <c r="F44"/>
  <c r="F21"/>
  <c r="D12"/>
  <c r="D11"/>
  <c r="F10"/>
  <c r="F9"/>
  <c r="F69"/>
  <c r="F68"/>
  <c r="F67"/>
  <c r="F66"/>
  <c r="F65"/>
  <c r="F64"/>
  <c r="F63"/>
  <c r="F61"/>
  <c r="F59"/>
  <c r="D55"/>
  <c r="C55"/>
  <c r="F51"/>
  <c r="F50"/>
  <c r="F49"/>
  <c r="F45"/>
  <c r="F43"/>
  <c r="C42"/>
  <c r="F33"/>
  <c r="D32"/>
  <c r="C32"/>
  <c r="F30"/>
  <c r="F29"/>
  <c r="C28"/>
  <c r="F26"/>
  <c r="D25"/>
  <c r="C25"/>
  <c r="F24"/>
  <c r="F23"/>
  <c r="C22"/>
  <c r="F20"/>
  <c r="F19"/>
  <c r="F18"/>
  <c r="F17"/>
  <c r="F16"/>
  <c r="F15"/>
  <c r="F14"/>
  <c r="F13"/>
  <c r="C12"/>
  <c r="F11"/>
  <c r="C8"/>
  <c r="C7" s="1"/>
  <c r="C73" s="1"/>
  <c r="D28" l="1"/>
  <c r="F28" s="1"/>
  <c r="D58"/>
  <c r="F32"/>
  <c r="F55"/>
  <c r="F42"/>
  <c r="F25"/>
  <c r="F12"/>
  <c r="D8"/>
  <c r="D22"/>
  <c r="F22" s="1"/>
  <c r="D7" l="1"/>
  <c r="D73" s="1"/>
  <c r="F73" s="1"/>
  <c r="F8"/>
  <c r="F7" l="1"/>
  <c r="F24" i="36" l="1"/>
  <c r="F25"/>
  <c r="F26"/>
  <c r="F27"/>
  <c r="G21" i="35"/>
  <c r="D12" i="36"/>
  <c r="L24" i="35" s="1"/>
  <c r="I31" i="40" l="1"/>
  <c r="I34" i="52"/>
  <c r="G67" i="35"/>
  <c r="I33" i="40" l="1"/>
  <c r="F11" i="36"/>
  <c r="G43" i="35"/>
  <c r="G61"/>
  <c r="L61"/>
  <c r="L43"/>
  <c r="L19"/>
  <c r="G66"/>
  <c r="F10" i="36"/>
  <c r="I35" i="52"/>
  <c r="G17"/>
  <c r="F23" i="36"/>
  <c r="E12"/>
  <c r="P79" i="35"/>
  <c r="A61"/>
  <c r="N42"/>
  <c r="N41"/>
  <c r="N40"/>
  <c r="P39"/>
  <c r="N39"/>
  <c r="N38"/>
  <c r="N37"/>
  <c r="N27"/>
  <c r="A19"/>
  <c r="L64" l="1"/>
  <c r="I44" i="52"/>
  <c r="G76" i="35"/>
  <c r="G19"/>
  <c r="G44" s="1"/>
  <c r="L44"/>
  <c r="L75" l="1"/>
  <c r="L76" s="1"/>
  <c r="G80"/>
  <c r="G77"/>
  <c r="L77" l="1"/>
  <c r="L80"/>
  <c r="O80" s="1"/>
  <c r="Q80" l="1"/>
  <c r="A16" i="36"/>
  <c r="F20" l="1"/>
  <c r="F22"/>
  <c r="F21"/>
  <c r="E30" i="55" l="1"/>
  <c r="F30"/>
  <c r="D30"/>
  <c r="G44" i="52" l="1"/>
  <c r="L12"/>
  <c r="F19" i="36" l="1"/>
  <c r="F18"/>
  <c r="F31" l="1"/>
  <c r="E33" i="40"/>
  <c r="L44" i="52" l="1"/>
  <c r="L20" i="40" l="1"/>
  <c r="L163"/>
  <c r="L125"/>
  <c r="I123"/>
  <c r="L88"/>
  <c r="I7"/>
  <c r="L5" s="1"/>
  <c r="F9" i="36"/>
  <c r="C12"/>
  <c r="F8"/>
  <c r="F7"/>
  <c r="F6"/>
  <c r="F5"/>
  <c r="F4"/>
  <c r="F12" l="1"/>
  <c r="L9" i="40"/>
  <c r="L17" l="1"/>
</calcChain>
</file>

<file path=xl/sharedStrings.xml><?xml version="1.0" encoding="utf-8"?>
<sst xmlns="http://schemas.openxmlformats.org/spreadsheetml/2006/main" count="3242" uniqueCount="713">
  <si>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</si>
  <si>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</si>
  <si>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</si>
  <si>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</si>
  <si>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</si>
  <si>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</si>
  <si>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</si>
  <si>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</si>
  <si>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</si>
  <si>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</si>
  <si>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</si>
  <si>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</si>
  <si>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</si>
  <si>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</si>
  <si>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</si>
  <si>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</si>
  <si>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</si>
  <si>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</si>
  <si>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</si>
  <si>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</si>
  <si>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</si>
  <si>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</si>
  <si>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</si>
  <si>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</si>
  <si>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</si>
  <si>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</si>
  <si>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</si>
  <si>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</si>
  <si>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</si>
  <si>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</si>
  <si>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</si>
  <si>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</si>
  <si>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</si>
  <si>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</si>
  <si>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</si>
  <si>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</si>
  <si>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</si>
  <si>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</si>
  <si>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</si>
  <si>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</si>
  <si>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</si>
  <si>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</si>
  <si>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</si>
  <si>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</si>
  <si>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</si>
  <si>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</si>
  <si>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</si>
  <si>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</si>
  <si>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</si>
  <si>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</si>
  <si>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</si>
  <si>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</si>
  <si>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</si>
  <si>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</si>
  <si>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</si>
  <si>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</si>
  <si>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</si>
  <si>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</si>
  <si>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</si>
  <si>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</si>
  <si>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</si>
  <si>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</si>
  <si>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</si>
  <si>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</si>
  <si>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</si>
  <si>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</si>
  <si>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</si>
  <si>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</si>
  <si>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</si>
  <si>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</si>
  <si>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</si>
  <si>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</si>
  <si>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</si>
  <si>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</si>
  <si>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</si>
  <si>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</si>
  <si>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</si>
  <si>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</si>
  <si>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</si>
  <si>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</si>
  <si>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</si>
  <si>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</si>
  <si>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</si>
  <si>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</si>
  <si>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</si>
  <si>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</si>
  <si>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</si>
  <si>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</si>
  <si>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</si>
  <si>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</si>
  <si>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</si>
  <si>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</si>
  <si>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</si>
  <si>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</si>
  <si>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</si>
  <si>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</si>
  <si>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</si>
  <si>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</si>
  <si>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</si>
  <si>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</si>
  <si>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</si>
  <si>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</si>
  <si>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</si>
  <si>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</si>
  <si>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</si>
  <si>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</si>
  <si>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</si>
  <si>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</si>
  <si>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</si>
  <si>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</si>
  <si>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</si>
  <si>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</si>
  <si>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</si>
  <si>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</si>
  <si>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</si>
  <si>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</si>
  <si>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</si>
  <si>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</si>
  <si>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</si>
  <si>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</si>
  <si>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</si>
  <si>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</si>
  <si>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</si>
  <si>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</si>
  <si>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</si>
  <si>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</si>
  <si>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</si>
  <si>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</si>
  <si>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</si>
  <si>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</si>
  <si>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</si>
  <si>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</si>
  <si>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</si>
  <si>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</si>
  <si>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</si>
  <si>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</si>
  <si>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</si>
  <si>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</si>
  <si>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</si>
  <si>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</si>
  <si>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</si>
  <si>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</si>
  <si>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</si>
  <si>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</si>
  <si>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</si>
  <si>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</si>
  <si>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</si>
  <si>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</si>
  <si>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</si>
  <si>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</si>
  <si>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</si>
  <si>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</si>
  <si>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</si>
  <si>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</si>
  <si>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</si>
  <si>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</si>
  <si>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</si>
  <si>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</si>
  <si>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</si>
  <si>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</si>
  <si>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</si>
  <si>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</si>
  <si>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</si>
  <si>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</si>
  <si>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</si>
  <si>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</si>
  <si>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</si>
  <si>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</si>
  <si>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</si>
  <si>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</si>
  <si>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</si>
  <si>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</si>
  <si>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</si>
  <si>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</si>
  <si>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</si>
  <si>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</si>
  <si>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</si>
  <si>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</si>
  <si>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</si>
  <si>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</si>
  <si>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</si>
  <si>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</si>
  <si>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</si>
  <si>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</si>
  <si>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</si>
  <si>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</si>
  <si>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</si>
  <si>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</si>
  <si>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</si>
  <si>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</si>
  <si>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</si>
  <si>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</si>
  <si>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</si>
  <si>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</si>
  <si>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</si>
  <si>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</si>
  <si>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</si>
  <si>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</si>
  <si>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</si>
  <si>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</si>
  <si>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</si>
  <si>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</si>
  <si>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</si>
  <si>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</si>
  <si>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</si>
  <si>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</si>
  <si>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</si>
  <si>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</si>
  <si>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</si>
  <si>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</si>
  <si>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</si>
  <si>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</si>
  <si>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</si>
  <si>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</si>
  <si>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</si>
  <si>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</si>
  <si>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</si>
  <si>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</si>
  <si>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</si>
  <si>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</si>
  <si>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</si>
  <si>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</si>
  <si>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</si>
  <si>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</si>
  <si>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</si>
  <si>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</si>
  <si>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</si>
  <si>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</si>
  <si>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</si>
  <si>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</si>
  <si>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</si>
  <si>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</si>
  <si>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</si>
  <si>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</si>
  <si>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</si>
  <si>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</si>
  <si>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</si>
  <si>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</si>
  <si>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</si>
  <si>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</si>
  <si>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</si>
  <si>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</si>
  <si>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</si>
  <si>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</si>
  <si>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รายรับ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</si>
  <si>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</si>
  <si>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</si>
  <si>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</si>
  <si>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</si>
  <si>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</si>
  <si>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</si>
  <si>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</si>
  <si>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</si>
  <si>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</si>
  <si>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</si>
  <si>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</si>
  <si>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</si>
  <si>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</si>
  <si>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</si>
  <si>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</si>
  <si>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</si>
  <si>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</si>
  <si>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</si>
  <si>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</si>
  <si>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</si>
  <si>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6/5/57</t>
  </si>
  <si>
    <t>2898216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</si>
  <si>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</si>
  <si>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</si>
  <si>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</si>
  <si>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</si>
  <si>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</si>
  <si>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</si>
  <si>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</si>
  <si>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</si>
  <si>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</si>
  <si>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</si>
  <si>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</si>
  <si>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</si>
  <si>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ค่ารักษาพยาบาล สปสช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</si>
  <si>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</si>
  <si>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</si>
  <si>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</si>
  <si>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 xml:space="preserve">                ปลัดองค์การบริหารส่วนตำบล</t>
  </si>
  <si>
    <t>(นายสุพจน์  ฤทธิชัย)</t>
  </si>
  <si>
    <t>เบี้ยยังชีพผู้สูงอายุ ปี 2557</t>
  </si>
  <si>
    <t xml:space="preserve"> - เบี้ยยังชีพผู้สูงอายุ ปี 25557</t>
  </si>
  <si>
    <t xml:space="preserve">                      (นายสุพจน์  ฤทธิชัย)</t>
  </si>
  <si>
    <t>โครงการก่อสร้างถนนคอนกรีตเสริมเหล็กสายบ้านนายไสว-ฝายน้ำล้นห้วยยูงกลาง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</si>
  <si>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หมู่ที่ 1</t>
  </si>
  <si>
    <t>ทุนการศึกษาสำหรับผู้ดูแลเด็ก</t>
  </si>
  <si>
    <t>โครงการป้องกันและแก้ไขปัญหายาเสพติด</t>
  </si>
  <si>
    <t>เงินฝาก ธกส.(ประจำ) บัญชี อบต.310000796289</t>
  </si>
  <si>
    <t>26/3/58</t>
  </si>
  <si>
    <t>ค่าบริการการแพทย์ฉุกเฉิน</t>
  </si>
  <si>
    <t>วัน/เดือน/ปี</t>
  </si>
  <si>
    <t>โครงการก่อสร้างถนน คสล.สายบ้านนายไสว-ฝายน้ำล้นห้วยยูงกลาง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</si>
  <si>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 1</t>
  </si>
  <si>
    <t>เงินอุดหนุนทั่วไประบุวัตถุประสงค์เพื่อพัฒนาประเทศ</t>
  </si>
  <si>
    <t>440000</t>
  </si>
  <si>
    <t>เงินอุดหนุนระบุวัตถุ</t>
  </si>
  <si>
    <t>ประสงค์/เฉพาะกิจ</t>
  </si>
  <si>
    <t>ปลัดองค์การบริหารส่วนตำบล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</si>
  <si>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</si>
  <si>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</si>
  <si>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</si>
  <si>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</si>
  <si>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</si>
  <si>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</si>
  <si>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</si>
  <si>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</si>
  <si>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</si>
  <si>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รวมหมวด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</si>
  <si>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</si>
  <si>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</si>
  <si>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</si>
  <si>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</si>
  <si>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</si>
  <si>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</si>
  <si>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</si>
  <si>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</si>
  <si>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</si>
  <si>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</si>
  <si>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หมวด, ประเภทรายจ่าย</t>
  </si>
  <si>
    <t>แผนงาน, งาน</t>
  </si>
  <si>
    <t>เงินสมทบกองทุนประกันสังคม</t>
  </si>
  <si>
    <t>เงินงบประมาณ</t>
  </si>
  <si>
    <t>0.00</t>
  </si>
  <si>
    <t>5,593.00</t>
  </si>
  <si>
    <t>เงินอุดหนุนระบุวัตถุประสงค์/เฉพาะกิจ</t>
  </si>
  <si>
    <t>2,535.00</t>
  </si>
  <si>
    <t>เบี้ยยังชีพผู้สูงอายุ</t>
  </si>
  <si>
    <t>เบี้ยยังชีพคนพิการ</t>
  </si>
  <si>
    <t>91,200.00</t>
  </si>
  <si>
    <t>เบี้ยยังชีพผู้ป่วยเอดส์</t>
  </si>
  <si>
    <t>5,500.00</t>
  </si>
  <si>
    <t>รวมงาน</t>
  </si>
  <si>
    <t>เงินเดือนนายก/รองนายก</t>
  </si>
  <si>
    <t>42,840.00</t>
  </si>
  <si>
    <t>เงินค่าตอบแทนประจำตำแหน่งนายก/รองนายก</t>
  </si>
  <si>
    <t>3,510.00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</si>
  <si>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</si>
  <si>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</si>
  <si>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7,200.00</t>
  </si>
  <si>
    <t>เงินค่าตอบแทนสมาชิกสภาองค์กรปกครองส่วนท้องถิ่น</t>
  </si>
  <si>
    <t>114,000.00</t>
  </si>
  <si>
    <t>171,060.00</t>
  </si>
  <si>
    <t>เงินเดือนพนักงาน</t>
  </si>
  <si>
    <t>153,430.00</t>
  </si>
  <si>
    <t>79,320.00</t>
  </si>
  <si>
    <t>36,220.00</t>
  </si>
  <si>
    <t>74,170.00</t>
  </si>
  <si>
    <t>เงินประจำตำแหน่ง</t>
  </si>
  <si>
    <t>14,700.00</t>
  </si>
  <si>
    <t>3,500.00</t>
  </si>
  <si>
    <t>25,200.00</t>
  </si>
  <si>
    <t>ค่าจ้างลูกจ้างประจำ</t>
  </si>
  <si>
    <t>16,030.00</t>
  </si>
  <si>
    <t>ค่าตอบแทนพนักงานจ้าง</t>
  </si>
  <si>
    <t>27,000.00</t>
  </si>
  <si>
    <t>29,000.00</t>
  </si>
  <si>
    <t>29,420.00</t>
  </si>
  <si>
    <t>เงินเพิ่มต่าง ๆของพนักงานจ้าง</t>
  </si>
  <si>
    <t>1,285.00</t>
  </si>
  <si>
    <t>3,570.00</t>
  </si>
  <si>
    <t>3,000.00</t>
  </si>
  <si>
    <t>7,855.00</t>
  </si>
  <si>
    <t>211,160.00</t>
  </si>
  <si>
    <t>113,105.00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</si>
  <si>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</si>
  <si>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</si>
  <si>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4,950.00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</si>
  <si>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</si>
  <si>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</si>
  <si>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</si>
  <si>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</si>
  <si>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</si>
  <si>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</si>
  <si>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</si>
  <si>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</si>
  <si>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139.10</t>
  </si>
  <si>
    <t>ค่าบริการไปรษณีย์</t>
  </si>
  <si>
    <t>ครุภัณฑ์สำนักงาน</t>
  </si>
  <si>
    <t>52,000.00</t>
  </si>
  <si>
    <t>ค่าก่อสร้างสิ่งสาธารณูปโภค</t>
  </si>
  <si>
    <t>431000</t>
  </si>
  <si>
    <t>โครงการพลังชุมชนกระตุ้นเศรษฐกิจ นครศรีธรรมราช ประจำปี พ.ศ.258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</si>
  <si>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</si>
  <si>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</si>
  <si>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</si>
  <si>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</si>
  <si>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</si>
  <si>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</si>
  <si>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งานบริหารทั่วไปเกี่ยวกับสร้างความเข้มแข็งของชุมชน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</si>
  <si>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</si>
  <si>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</si>
  <si>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</si>
  <si>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</si>
  <si>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380,901.00</t>
  </si>
  <si>
    <t>รายจ่ายตามข้อผูกพัน</t>
  </si>
  <si>
    <t>35,000.00</t>
  </si>
  <si>
    <t>รวมเงินงบประมาณคงเหลือ</t>
  </si>
  <si>
    <t>219,500.00</t>
  </si>
  <si>
    <t>21,600.00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</si>
  <si>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</si>
  <si>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</si>
  <si>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เงินเพิ่มต่าง ๆ ของพนักงาน</t>
  </si>
  <si>
    <t>9,000.00</t>
  </si>
  <si>
    <t>14,000.00</t>
  </si>
  <si>
    <t>เงินเพิ่มต่าง ๆของลูกจ้างประจำ</t>
  </si>
  <si>
    <t>14,710.00</t>
  </si>
  <si>
    <t>12,000.00</t>
  </si>
  <si>
    <t>200,000.00</t>
  </si>
  <si>
    <t>ค่าตอบแทนการปฏิบัติงานนอกเวลาราชการ</t>
  </si>
  <si>
    <t>30,000.00</t>
  </si>
  <si>
    <t>5,720.00</t>
  </si>
  <si>
    <t>20,000.00</t>
  </si>
  <si>
    <t>55,720.00</t>
  </si>
  <si>
    <t>10,000.00</t>
  </si>
  <si>
    <t>32,830.00</t>
  </si>
  <si>
    <t>40,000.00</t>
  </si>
  <si>
    <t>37,082.00</t>
  </si>
  <si>
    <t>3,155.00</t>
  </si>
  <si>
    <t>110,797.50</t>
  </si>
  <si>
    <t>6,212.20</t>
  </si>
  <si>
    <t>รายจ่ายเกี่ยวกับการรับรองและพิธีการ</t>
  </si>
  <si>
    <t>39,125.00</t>
  </si>
  <si>
    <t>33,800.00</t>
  </si>
  <si>
    <t>34,510.00</t>
  </si>
  <si>
    <t>217,770.00</t>
  </si>
  <si>
    <t>200.00</t>
  </si>
  <si>
    <t>16,100.00</t>
  </si>
  <si>
    <t>12,040.00</t>
  </si>
  <si>
    <t>25,660.00</t>
  </si>
  <si>
    <t>170,257.50</t>
  </si>
  <si>
    <t>52,500.00</t>
  </si>
  <si>
    <t>70,137.00</t>
  </si>
  <si>
    <t>64,500.00</t>
  </si>
  <si>
    <t>31,805.00</t>
  </si>
  <si>
    <t>27,500.00</t>
  </si>
  <si>
    <t>193,942.00</t>
  </si>
  <si>
    <t>วัสดุไฟฟ้าและวิทยุ</t>
  </si>
  <si>
    <t>25,685.00</t>
  </si>
  <si>
    <t>40,600.00</t>
  </si>
  <si>
    <t>86,285.00</t>
  </si>
  <si>
    <t>วัสดุงานบ้านงานครัว</t>
  </si>
  <si>
    <t>ค่าอาหารเสริม (นม)</t>
  </si>
  <si>
    <t>วัสดุก่อสร้าง</t>
  </si>
  <si>
    <t>5,000.00</t>
  </si>
  <si>
    <t>95,000.00</t>
  </si>
  <si>
    <t>178,960.00</t>
  </si>
  <si>
    <t>298,960.00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</si>
  <si>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</si>
  <si>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</si>
  <si>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</si>
  <si>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12,085.00</t>
  </si>
  <si>
    <t>วัสดุโฆษณาและเผยแพร่</t>
  </si>
  <si>
    <t>1,050.00</t>
  </si>
  <si>
    <t>วัสดุเครื่องแต่งกาย</t>
  </si>
  <si>
    <t>400.00</t>
  </si>
  <si>
    <t>17.00</t>
  </si>
  <si>
    <t>วัสดุคอมพิวเตอร์</t>
  </si>
  <si>
    <t>37,710.00</t>
  </si>
  <si>
    <t>38,035.00</t>
  </si>
  <si>
    <t>25,000.00</t>
  </si>
  <si>
    <t>วัสดุอื่น</t>
  </si>
  <si>
    <t>12,800.00</t>
  </si>
  <si>
    <t>102,210.00</t>
  </si>
  <si>
    <t>149,840.00</t>
  </si>
  <si>
    <t>272,060.00</t>
  </si>
  <si>
    <t>8,443.00</t>
  </si>
  <si>
    <t>7,531.00</t>
  </si>
  <si>
    <t>25,974.00</t>
  </si>
  <si>
    <t>ค่าบริการสื่อสารและโทรคมนาคม</t>
  </si>
  <si>
    <t>500.00</t>
  </si>
  <si>
    <t>ครุภัณฑ์โฆษณาและเผยแพร่</t>
  </si>
  <si>
    <t>ครุภัณฑ์อื่น</t>
  </si>
  <si>
    <t>ค่าบำรุงรักษาและปรับปรุงครุภัณฑ์</t>
  </si>
  <si>
    <t>54,800.00</t>
  </si>
  <si>
    <t>26,350.00</t>
  </si>
  <si>
    <t>100,000.00</t>
  </si>
  <si>
    <t>201,150.00</t>
  </si>
  <si>
    <t>68,800.00</t>
  </si>
  <si>
    <t>49,000.00</t>
  </si>
  <si>
    <t>24,000.00</t>
  </si>
  <si>
    <t>ค่าบำรุงรักษาและปรับปรุงที่ดินและสิ่งก่อสร้าง</t>
  </si>
  <si>
    <t>84,000.00</t>
  </si>
  <si>
    <t>เงินอุดหนุนส่วนราชการ</t>
  </si>
  <si>
    <t>เงินอุดหนุนกิจการที่เป็นสาธารณประโยชน์</t>
  </si>
  <si>
    <t>105,000.00</t>
  </si>
  <si>
    <t>144,125.00</t>
  </si>
  <si>
    <t>242,770.00</t>
  </si>
  <si>
    <t>12,285.00</t>
  </si>
  <si>
    <t>รวมเงินงบประมาณคงเหลือทั้งสิ้น</t>
  </si>
  <si>
    <t>รวมเงินอุดหนุนระบุวัตถุประสงค์/เฉพาะกิจคงเหลือทั้งสิ้น</t>
  </si>
  <si>
    <t xml:space="preserve">                            ประจำเดือน มิถุนายน  พ.ศ.2558  </t>
  </si>
  <si>
    <t>ประจำเดือนมิถุนายน  2558</t>
  </si>
  <si>
    <t>ค่ารักษาพยาบาล</t>
  </si>
  <si>
    <t>ค่าวัสดุก่อสร้าง (ผู้พิการ)</t>
  </si>
  <si>
    <t>หมายเหตุประกอบงบทดลอง  ประจำเดือน  มิถุนายน  2558</t>
  </si>
  <si>
    <t>วันที่  30  มิถุนายน  2558</t>
  </si>
  <si>
    <t>ประจำเดือน มิถุนายน  2558</t>
  </si>
  <si>
    <t>ภาษีและค่าธรรมเนียมรถยนต์และล้อเลื่อน</t>
  </si>
  <si>
    <t>ประจำเดือน..มิถุนายน..ปีงบประมาณ.. 2558..</t>
  </si>
  <si>
    <t>520,800.00</t>
  </si>
  <si>
    <t>5,632.00</t>
  </si>
  <si>
    <t>631,260.00</t>
  </si>
  <si>
    <t>42,612.00</t>
  </si>
  <si>
    <t>311,582.00</t>
  </si>
  <si>
    <t>18,580.00</t>
  </si>
  <si>
    <t>104,000.00</t>
  </si>
  <si>
    <t>46,200.00</t>
  </si>
  <si>
    <t>182,240.00</t>
  </si>
  <si>
    <t>78,532.00</t>
  </si>
  <si>
    <t>585,037.00</t>
  </si>
  <si>
    <t>11,400.00</t>
  </si>
  <si>
    <t>2,100.00</t>
  </si>
  <si>
    <t>13,500.00</t>
  </si>
  <si>
    <t>4,290.00</t>
  </si>
  <si>
    <t>11,340.00</t>
  </si>
  <si>
    <t>22,740.00</t>
  </si>
  <si>
    <t>8,800.00</t>
  </si>
  <si>
    <t>7,500.00</t>
  </si>
  <si>
    <t>12,925.00</t>
  </si>
  <si>
    <t>15,000.00</t>
  </si>
  <si>
    <t>49,225.00</t>
  </si>
  <si>
    <t>36,175.00</t>
  </si>
  <si>
    <t>8,012.00</t>
  </si>
  <si>
    <t>12,460.00</t>
  </si>
  <si>
    <t>1,380.00</t>
  </si>
  <si>
    <t>209,000.00</t>
  </si>
  <si>
    <t>29,600.00</t>
  </si>
  <si>
    <t>316,627.00</t>
  </si>
  <si>
    <t>3,190.00</t>
  </si>
  <si>
    <t>44,975.00</t>
  </si>
  <si>
    <t>15,512.00</t>
  </si>
  <si>
    <t>9,570.00</t>
  </si>
  <si>
    <t>369,042.00</t>
  </si>
  <si>
    <t>วัสดุเชื้อเพลิงและหล่อลื่น</t>
  </si>
  <si>
    <t>11,430.00</t>
  </si>
  <si>
    <t>1,400.00</t>
  </si>
  <si>
    <t>1,200.00</t>
  </si>
  <si>
    <t>14,030.00</t>
  </si>
  <si>
    <t>300.00</t>
  </si>
  <si>
    <t>2,800.00</t>
  </si>
  <si>
    <t>1,150.00</t>
  </si>
  <si>
    <t>10,900.00</t>
  </si>
  <si>
    <t>2,490.00</t>
  </si>
  <si>
    <t>13,390.00</t>
  </si>
  <si>
    <t>177,650.00</t>
  </si>
  <si>
    <t>108,390.00</t>
  </si>
  <si>
    <t>115,590.00</t>
  </si>
  <si>
    <t>23,480.00</t>
  </si>
  <si>
    <t>180,140.00</t>
  </si>
  <si>
    <t>329,910.00</t>
  </si>
  <si>
    <t>12,671.20</t>
  </si>
  <si>
    <t>968.30</t>
  </si>
  <si>
    <t>67,661.86</t>
  </si>
  <si>
    <t>81,301.36</t>
  </si>
  <si>
    <t>251.34</t>
  </si>
  <si>
    <t>390.44</t>
  </si>
  <si>
    <t>12,922.54</t>
  </si>
  <si>
    <t>81,691.80</t>
  </si>
  <si>
    <t>80,000.00</t>
  </si>
  <si>
    <t>653,000.00</t>
  </si>
  <si>
    <t>474,997.54</t>
  </si>
  <si>
    <t>141,357.00</t>
  </si>
  <si>
    <t>17,460.00</t>
  </si>
  <si>
    <t>20,564.10</t>
  </si>
  <si>
    <t>372,918.30</t>
  </si>
  <si>
    <t>862,000.00</t>
  </si>
  <si>
    <t>94,732.00</t>
  </si>
  <si>
    <t>176,051.86</t>
  </si>
  <si>
    <t>2,923,740.80</t>
  </si>
  <si>
    <t>งานบริหารทั่วไปเกี่ยวกับสังคมสงเคราะห์</t>
  </si>
  <si>
    <t>65,256.00</t>
  </si>
  <si>
    <t>41,000.00</t>
  </si>
  <si>
    <t>522,157.00</t>
  </si>
  <si>
    <t>3,675.00</t>
  </si>
  <si>
    <t>244,775.00</t>
  </si>
  <si>
    <t>766,932.00</t>
  </si>
  <si>
    <t>128,520.00</t>
  </si>
  <si>
    <t>10,530.00</t>
  </si>
  <si>
    <t>342,000.00</t>
  </si>
  <si>
    <t>513,180.00</t>
  </si>
  <si>
    <t>624,679.00</t>
  </si>
  <si>
    <t>211,323.00</t>
  </si>
  <si>
    <t>340,240.00</t>
  </si>
  <si>
    <t>334,608.00</t>
  </si>
  <si>
    <t>1,510,850.00</t>
  </si>
  <si>
    <t>44,100.00</t>
  </si>
  <si>
    <t>10,500.00</t>
  </si>
  <si>
    <t>75,600.00</t>
  </si>
  <si>
    <t>53,500.00</t>
  </si>
  <si>
    <t>81,000.00</t>
  </si>
  <si>
    <t>72,360.00</t>
  </si>
  <si>
    <t>76,860.00</t>
  </si>
  <si>
    <t>77,940.00</t>
  </si>
  <si>
    <t>308,160.00</t>
  </si>
  <si>
    <t>6,435.00</t>
  </si>
  <si>
    <t>30,870.00</t>
  </si>
  <si>
    <t>46,305.00</t>
  </si>
  <si>
    <t>826,989.00</t>
  </si>
  <si>
    <t>300,618.00</t>
  </si>
  <si>
    <t>458,470.00</t>
  </si>
  <si>
    <t>432,048.00</t>
  </si>
  <si>
    <t>2,018,125.00</t>
  </si>
  <si>
    <t>1,920.00</t>
  </si>
  <si>
    <t>27,300.00</t>
  </si>
  <si>
    <t>29,220.00</t>
  </si>
  <si>
    <t>487,690.00</t>
  </si>
  <si>
    <t>2,047,345.00</t>
  </si>
  <si>
    <t>188,600.00</t>
  </si>
  <si>
    <t>32,700.00</t>
  </si>
  <si>
    <t>221,300.00</t>
  </si>
  <si>
    <t>15,450.00</t>
  </si>
  <si>
    <t>45,450.00</t>
  </si>
  <si>
    <t>13,840.00</t>
  </si>
  <si>
    <t>56,670.00</t>
  </si>
  <si>
    <t>271,430.00</t>
  </si>
  <si>
    <t>67,710.00</t>
  </si>
  <si>
    <t>379,140.00</t>
  </si>
  <si>
    <t>7,900.00</t>
  </si>
  <si>
    <t>เงินช่วยเหลือค่ารักษาพยาบาล</t>
  </si>
  <si>
    <t>23,174.00</t>
  </si>
  <si>
    <t>31,074.00</t>
  </si>
  <si>
    <t>410,214.00</t>
  </si>
  <si>
    <t>13,555.00</t>
  </si>
  <si>
    <t>93,610.00</t>
  </si>
  <si>
    <t>284,411.70</t>
  </si>
  <si>
    <t>404,354.00</t>
  </si>
  <si>
    <t>125,708.00</t>
  </si>
  <si>
    <t>310,250.00</t>
  </si>
  <si>
    <t>61,576.00</t>
  </si>
  <si>
    <t>576,800.00</t>
  </si>
  <si>
    <t>161,396.00</t>
  </si>
  <si>
    <t>1,965,489.00</t>
  </si>
  <si>
    <t>48,101.84</t>
  </si>
  <si>
    <t>28,650.00</t>
  </si>
  <si>
    <t>130,551.84</t>
  </si>
  <si>
    <t>476,010.84</t>
  </si>
  <si>
    <t>188,890.00</t>
  </si>
  <si>
    <t>358,900.00</t>
  </si>
  <si>
    <t>177,226.00</t>
  </si>
  <si>
    <t>2,410,452.54</t>
  </si>
  <si>
    <t>2,462,952.54</t>
  </si>
  <si>
    <t>202,505.90</t>
  </si>
  <si>
    <t>9,700.00</t>
  </si>
  <si>
    <t>49,025.00</t>
  </si>
  <si>
    <t>149,770.00</t>
  </si>
  <si>
    <t>4,795.00</t>
  </si>
  <si>
    <t>17,595.00</t>
  </si>
  <si>
    <t>162,897.00</t>
  </si>
  <si>
    <t>22,900.00</t>
  </si>
  <si>
    <t>1,044,309.90</t>
  </si>
  <si>
    <t>13,600.00</t>
  </si>
  <si>
    <t>33,600.00</t>
  </si>
  <si>
    <t>163,440.00</t>
  </si>
  <si>
    <t>1,077,909.90</t>
  </si>
  <si>
    <t>91,890.70</t>
  </si>
  <si>
    <t>8,450.01</t>
  </si>
  <si>
    <t>342,716.58</t>
  </si>
  <si>
    <t>443,057.29</t>
  </si>
  <si>
    <t>12,850.59</t>
  </si>
  <si>
    <t>3,874.36</t>
  </si>
  <si>
    <t>16,724.95</t>
  </si>
  <si>
    <t>10,740.00</t>
  </si>
  <si>
    <t>123,924.29</t>
  </si>
  <si>
    <t>18,450.01</t>
  </si>
  <si>
    <t>496,496.24</t>
  </si>
  <si>
    <t>1,000.00</t>
  </si>
  <si>
    <t>216,150.00</t>
  </si>
  <si>
    <t>112,000.00</t>
  </si>
  <si>
    <t>288,500.00</t>
  </si>
  <si>
    <t>673,500.00</t>
  </si>
  <si>
    <t>172,000.00</t>
  </si>
  <si>
    <t>478,600.00</t>
  </si>
  <si>
    <t>685,600.00</t>
  </si>
  <si>
    <t>284,000.00</t>
  </si>
  <si>
    <t>767,100.00</t>
  </si>
  <si>
    <t>1,359,100.00</t>
  </si>
  <si>
    <t>745,000.00</t>
  </si>
  <si>
    <t>794,000.00</t>
  </si>
  <si>
    <t>899,000.00</t>
  </si>
  <si>
    <t>2,692,231.13</t>
  </si>
  <si>
    <t>686,959.00</t>
  </si>
  <si>
    <t>405,250.00</t>
  </si>
  <si>
    <t>113,929.36</t>
  </si>
  <si>
    <t>877,880.01</t>
  </si>
  <si>
    <t>1,809,305.90</t>
  </si>
  <si>
    <t>914,365.50</t>
  </si>
  <si>
    <t>185,413.00</t>
  </si>
  <si>
    <t>453,723.78</t>
  </si>
  <si>
    <t>10,274,279.68</t>
  </si>
  <si>
    <t>803,986.01</t>
  </si>
  <si>
    <t>9,883,110.68</t>
  </si>
  <si>
    <t>73,894.00</t>
  </si>
  <si>
    <t>391,169.00</t>
  </si>
  <si>
    <t>จ่ายจาก</t>
  </si>
  <si>
    <t>ผู้บริหารอนุมัติ</t>
  </si>
  <si>
    <t>10/06/58</t>
  </si>
  <si>
    <t>10/6/58</t>
  </si>
  <si>
    <t>09010561</t>
  </si>
  <si>
    <t>17/6/58</t>
  </si>
  <si>
    <t>09010567</t>
  </si>
  <si>
    <t>09010569</t>
  </si>
  <si>
    <t>23/6/58</t>
  </si>
  <si>
    <t>09010571</t>
  </si>
  <si>
    <t>09010572</t>
  </si>
  <si>
    <t>09010576</t>
  </si>
  <si>
    <t>30/6/58</t>
  </si>
  <si>
    <t>8/6/58</t>
  </si>
  <si>
    <t>09010553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</si>
</sst>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47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sz val="14"/>
      <name val="Angsana News"/>
      <family val="1"/>
    </font>
    <font>
      <sz val="10"/>
      <name val="Angsana News"/>
      <family val="1"/>
    </font>
    <font>
      <sz val="14"/>
      <name val="Angsana News"/>
      <family val="1"/>
    </font>
    <font>
      <sz val="12"/>
      <name val="Angsana New"/>
      <family val="1"/>
    </font>
    <font>
      <b/>
      <sz val="12"/>
      <color indexed="8"/>
      <name val="Microsoft Sans Serif"/>
      <charset val="1"/>
    </font>
    <font>
      <sz val="12"/>
      <color indexed="8"/>
      <name val="Microsoft Sans Serif"/>
      <charset val="1"/>
    </font>
    <font>
      <sz val="10"/>
      <color indexed="8"/>
      <name val="Arial"/>
      <charset val="1"/>
    </font>
    <font>
      <b/>
      <sz val="10"/>
      <color indexed="8"/>
      <name val="Microsoft Sans Serif"/>
      <charset val="1"/>
    </font>
    <font>
      <sz val="10"/>
      <color indexed="8"/>
      <name val="Microsoft Sans Serif"/>
      <charset val="1"/>
    </font>
    <font>
      <b/>
      <sz val="10"/>
      <color indexed="62"/>
      <name val="Microsoft Sans Serif"/>
      <charset val="1"/>
    </font>
    <font>
      <b/>
      <sz val="10"/>
      <color indexed="12"/>
      <name val="Microsoft Sans Serif"/>
      <charset val="1"/>
    </font>
    <font>
      <b/>
      <sz val="10"/>
      <color indexed="8"/>
      <name val="Microsoft Sans Serif"/>
      <family val="2"/>
    </font>
    <font>
      <sz val="12"/>
      <color indexed="8"/>
      <name val="Microsoft Sans Serif"/>
      <family val="2"/>
    </font>
    <font>
      <sz val="10"/>
      <color indexed="8"/>
      <name val="Arial"/>
      <family val="2"/>
    </font>
    <font>
      <sz val="10"/>
      <color indexed="8"/>
      <name val="Microsoft Sans Serif"/>
      <family val="2"/>
    </font>
    <font>
      <i/>
      <sz val="10"/>
      <color indexed="62"/>
      <name val="Microsoft Sans Serif"/>
      <family val="2"/>
    </font>
    <font>
      <sz val="10"/>
      <color indexed="12"/>
      <name val="Microsoft Sans Serif"/>
      <family val="2"/>
    </font>
    <font>
      <i/>
      <sz val="10"/>
      <color indexed="12"/>
      <name val="Microsoft Sans Serif"/>
      <family val="2"/>
    </font>
    <font>
      <sz val="10"/>
      <color indexed="48"/>
      <name val="Microsoft Sans Serif"/>
      <family val="2"/>
    </font>
    <font>
      <i/>
      <sz val="10"/>
      <color indexed="4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/>
      <right/>
      <top/>
      <bottom/>
      <diagonal style="medium">
        <color indexed="55"/>
      </diagonal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/>
      <right/>
      <top style="medium">
        <color indexed="55"/>
      </top>
      <bottom/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45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7" fillId="0" borderId="0" xfId="0" applyFont="1" applyAlignment="1"/>
    <xf numFmtId="0" fontId="16" fillId="0" borderId="0" xfId="0" applyFont="1" applyAlignment="1"/>
    <xf numFmtId="0" fontId="18" fillId="0" borderId="0" xfId="0" applyFont="1"/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19" fillId="0" borderId="13" xfId="0" applyFont="1" applyBorder="1"/>
    <xf numFmtId="0" fontId="19" fillId="0" borderId="4" xfId="0" applyFont="1" applyBorder="1"/>
    <xf numFmtId="0" fontId="1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9" fillId="0" borderId="0" xfId="0" applyFont="1" applyFill="1"/>
    <xf numFmtId="0" fontId="21" fillId="0" borderId="0" xfId="0" applyFont="1" applyAlignment="1">
      <alignment horizontal="left"/>
    </xf>
    <xf numFmtId="0" fontId="20" fillId="0" borderId="0" xfId="0" applyFont="1"/>
    <xf numFmtId="0" fontId="19" fillId="0" borderId="0" xfId="0" applyFont="1" applyFill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43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43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43" fontId="26" fillId="0" borderId="9" xfId="0" applyNumberFormat="1" applyFont="1" applyFill="1" applyBorder="1"/>
    <xf numFmtId="43" fontId="19" fillId="0" borderId="0" xfId="0" applyNumberFormat="1" applyFont="1" applyFill="1"/>
    <xf numFmtId="0" fontId="19" fillId="0" borderId="4" xfId="0" applyFont="1" applyFill="1" applyBorder="1"/>
    <xf numFmtId="0" fontId="19" fillId="0" borderId="5" xfId="0" applyFont="1" applyFill="1" applyBorder="1"/>
    <xf numFmtId="43" fontId="19" fillId="0" borderId="13" xfId="1" applyNumberFormat="1" applyFont="1" applyFill="1" applyBorder="1"/>
    <xf numFmtId="49" fontId="19" fillId="0" borderId="4" xfId="0" applyNumberFormat="1" applyFont="1" applyFill="1" applyBorder="1" applyAlignment="1">
      <alignment horizontal="center"/>
    </xf>
    <xf numFmtId="43" fontId="26" fillId="0" borderId="13" xfId="0" applyNumberFormat="1" applyFont="1" applyFill="1" applyBorder="1"/>
    <xf numFmtId="49" fontId="19" fillId="0" borderId="13" xfId="0" applyNumberFormat="1" applyFont="1" applyFill="1" applyBorder="1" applyAlignment="1">
      <alignment horizontal="center"/>
    </xf>
    <xf numFmtId="43" fontId="19" fillId="0" borderId="13" xfId="1" applyNumberFormat="1" applyFont="1" applyFill="1" applyBorder="1" applyAlignment="1"/>
    <xf numFmtId="0" fontId="19" fillId="0" borderId="0" xfId="0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49" fontId="19" fillId="0" borderId="14" xfId="0" applyNumberFormat="1" applyFont="1" applyFill="1" applyBorder="1" applyAlignment="1">
      <alignment horizontal="center"/>
    </xf>
    <xf numFmtId="43" fontId="26" fillId="0" borderId="9" xfId="1" applyNumberFormat="1" applyFont="1" applyFill="1" applyBorder="1" applyAlignment="1"/>
    <xf numFmtId="43" fontId="26" fillId="0" borderId="10" xfId="0" applyNumberFormat="1" applyFont="1" applyFill="1" applyBorder="1"/>
    <xf numFmtId="0" fontId="19" fillId="0" borderId="7" xfId="0" applyFont="1" applyFill="1" applyBorder="1"/>
    <xf numFmtId="0" fontId="19" fillId="0" borderId="8" xfId="0" applyFont="1" applyFill="1" applyBorder="1"/>
    <xf numFmtId="43" fontId="19" fillId="0" borderId="14" xfId="1" applyNumberFormat="1" applyFont="1" applyFill="1" applyBorder="1" applyAlignment="1"/>
    <xf numFmtId="43" fontId="19" fillId="0" borderId="14" xfId="1" applyNumberFormat="1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3" fontId="26" fillId="0" borderId="14" xfId="0" applyNumberFormat="1" applyFont="1" applyFill="1" applyBorder="1"/>
    <xf numFmtId="43" fontId="23" fillId="0" borderId="9" xfId="1" applyNumberFormat="1" applyFont="1" applyFill="1" applyBorder="1"/>
    <xf numFmtId="43" fontId="23" fillId="0" borderId="9" xfId="1" applyNumberFormat="1" applyFont="1" applyFill="1" applyBorder="1" applyAlignment="1">
      <alignment horizontal="center"/>
    </xf>
    <xf numFmtId="0" fontId="22" fillId="0" borderId="13" xfId="0" applyFont="1" applyFill="1" applyBorder="1"/>
    <xf numFmtId="0" fontId="23" fillId="0" borderId="0" xfId="0" applyFont="1" applyFill="1"/>
    <xf numFmtId="49" fontId="23" fillId="0" borderId="9" xfId="0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43" fontId="23" fillId="0" borderId="9" xfId="1" applyNumberFormat="1" applyFont="1" applyFill="1" applyBorder="1" applyAlignment="1"/>
    <xf numFmtId="43" fontId="19" fillId="0" borderId="13" xfId="1" applyNumberFormat="1" applyFont="1" applyFill="1" applyBorder="1" applyAlignment="1">
      <alignment horizontal="center"/>
    </xf>
    <xf numFmtId="0" fontId="22" fillId="0" borderId="18" xfId="0" applyFont="1" applyFill="1" applyBorder="1"/>
    <xf numFmtId="0" fontId="23" fillId="0" borderId="21" xfId="0" applyFont="1" applyFill="1" applyBorder="1"/>
    <xf numFmtId="43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43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43" fontId="23" fillId="0" borderId="0" xfId="1" applyNumberFormat="1" applyFont="1" applyFill="1" applyBorder="1"/>
    <xf numFmtId="0" fontId="19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43" fontId="19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9" fillId="0" borderId="13" xfId="0" applyFont="1" applyFill="1" applyBorder="1"/>
    <xf numFmtId="187" fontId="14" fillId="0" borderId="13" xfId="1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43" fontId="23" fillId="0" borderId="13" xfId="1" applyNumberFormat="1" applyFont="1" applyFill="1" applyBorder="1" applyAlignment="1"/>
    <xf numFmtId="49" fontId="23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8" fillId="0" borderId="0" xfId="0" applyFont="1"/>
    <xf numFmtId="49" fontId="27" fillId="0" borderId="9" xfId="4" applyNumberFormat="1" applyFont="1" applyBorder="1" applyAlignment="1">
      <alignment horizontal="center" vertical="center"/>
    </xf>
    <xf numFmtId="49" fontId="29" fillId="0" borderId="9" xfId="4" applyNumberFormat="1" applyFont="1" applyBorder="1" applyAlignment="1">
      <alignment horizontal="center" vertical="center"/>
    </xf>
    <xf numFmtId="0" fontId="29" fillId="0" borderId="4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center"/>
    </xf>
    <xf numFmtId="0" fontId="29" fillId="0" borderId="5" xfId="4" applyFont="1" applyBorder="1" applyAlignment="1">
      <alignment horizontal="left" vertical="center"/>
    </xf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43" fontId="28" fillId="0" borderId="0" xfId="0" applyNumberFormat="1" applyFont="1"/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43" fontId="29" fillId="0" borderId="18" xfId="2" applyNumberFormat="1" applyFont="1" applyBorder="1" applyAlignment="1">
      <alignment horizontal="center" vertical="center"/>
    </xf>
    <xf numFmtId="43" fontId="29" fillId="0" borderId="21" xfId="2" applyNumberFormat="1" applyFont="1" applyBorder="1" applyAlignment="1">
      <alignment horizontal="center" vertical="center"/>
    </xf>
    <xf numFmtId="0" fontId="29" fillId="0" borderId="0" xfId="4" applyFont="1" applyBorder="1"/>
    <xf numFmtId="49" fontId="29" fillId="0" borderId="0" xfId="4" applyNumberFormat="1" applyFont="1" applyBorder="1" applyAlignment="1">
      <alignment horizontal="center"/>
    </xf>
    <xf numFmtId="0" fontId="29" fillId="0" borderId="0" xfId="0" applyFont="1"/>
    <xf numFmtId="0" fontId="29" fillId="0" borderId="0" xfId="0" applyFont="1" applyFill="1" applyAlignment="1">
      <alignment vertical="center"/>
    </xf>
    <xf numFmtId="188" fontId="29" fillId="0" borderId="0" xfId="1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88" fontId="29" fillId="0" borderId="0" xfId="1" applyNumberFormat="1" applyFont="1" applyFill="1" applyAlignment="1">
      <alignment vertical="center"/>
    </xf>
    <xf numFmtId="43" fontId="29" fillId="0" borderId="0" xfId="0" applyNumberFormat="1" applyFont="1"/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0" fillId="0" borderId="13" xfId="0" applyFont="1" applyFill="1" applyBorder="1"/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43" fontId="29" fillId="0" borderId="18" xfId="2" applyNumberFormat="1" applyFont="1" applyBorder="1" applyAlignment="1">
      <alignment horizontal="center" vertical="center"/>
    </xf>
    <xf numFmtId="43" fontId="29" fillId="0" borderId="21" xfId="2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3" fontId="29" fillId="0" borderId="0" xfId="2" applyNumberFormat="1" applyFont="1" applyBorder="1" applyAlignment="1">
      <alignment horizontal="center" vertical="center"/>
    </xf>
    <xf numFmtId="49" fontId="7" fillId="0" borderId="15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vertical="center"/>
    </xf>
    <xf numFmtId="189" fontId="10" fillId="0" borderId="6" xfId="1" applyNumberFormat="1" applyFont="1" applyFill="1" applyBorder="1" applyAlignment="1">
      <alignment vertical="center"/>
    </xf>
    <xf numFmtId="49" fontId="10" fillId="0" borderId="6" xfId="0" applyNumberFormat="1" applyFont="1" applyFill="1" applyBorder="1" applyAlignment="1">
      <alignment vertical="center"/>
    </xf>
    <xf numFmtId="189" fontId="7" fillId="0" borderId="1" xfId="1" applyNumberFormat="1" applyFont="1" applyFill="1" applyBorder="1" applyAlignment="1">
      <alignment vertical="center"/>
    </xf>
    <xf numFmtId="187" fontId="7" fillId="0" borderId="4" xfId="1" applyNumberFormat="1" applyFont="1" applyFill="1" applyBorder="1" applyAlignment="1">
      <alignment vertical="center"/>
    </xf>
    <xf numFmtId="189" fontId="7" fillId="0" borderId="7" xfId="1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left" vertical="center"/>
    </xf>
    <xf numFmtId="0" fontId="19" fillId="0" borderId="0" xfId="0" applyFont="1" applyBorder="1"/>
    <xf numFmtId="0" fontId="19" fillId="0" borderId="0" xfId="0" applyFont="1"/>
    <xf numFmtId="188" fontId="19" fillId="0" borderId="0" xfId="1" applyNumberFormat="1" applyFont="1" applyFill="1" applyAlignment="1">
      <alignment horizontal="center" vertical="center"/>
    </xf>
    <xf numFmtId="188" fontId="19" fillId="0" borderId="0" xfId="1" applyNumberFormat="1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88" fontId="19" fillId="0" borderId="0" xfId="1" applyNumberFormat="1" applyFont="1" applyFill="1" applyAlignment="1">
      <alignment vertic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3" fillId="2" borderId="30" xfId="0" applyFont="1" applyFill="1" applyBorder="1" applyAlignment="1">
      <alignment vertical="top" wrapText="1"/>
    </xf>
    <xf numFmtId="0" fontId="33" fillId="2" borderId="32" xfId="0" applyFont="1" applyFill="1" applyBorder="1" applyAlignment="1">
      <alignment vertical="top" wrapText="1"/>
    </xf>
    <xf numFmtId="0" fontId="33" fillId="2" borderId="0" xfId="0" applyFont="1" applyFill="1" applyAlignment="1">
      <alignment vertical="top" wrapText="1"/>
    </xf>
    <xf numFmtId="0" fontId="35" fillId="0" borderId="31" xfId="0" applyFont="1" applyFill="1" applyBorder="1" applyAlignment="1">
      <alignment horizontal="right" vertical="top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43" fontId="2" fillId="0" borderId="9" xfId="0" applyNumberFormat="1" applyFont="1" applyBorder="1" applyAlignment="1">
      <alignment horizontal="center"/>
    </xf>
    <xf numFmtId="187" fontId="3" fillId="0" borderId="6" xfId="3" applyFont="1" applyFill="1" applyBorder="1" applyAlignment="1">
      <alignment horizontal="center"/>
    </xf>
    <xf numFmtId="0" fontId="34" fillId="2" borderId="31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 applyProtection="1">
      <alignment horizontal="right" vertical="top" wrapText="1"/>
    </xf>
    <xf numFmtId="0" fontId="36" fillId="0" borderId="31" xfId="0" applyFont="1" applyFill="1" applyBorder="1" applyAlignment="1" applyProtection="1">
      <alignment horizontal="right" vertical="top" wrapText="1"/>
    </xf>
    <xf numFmtId="0" fontId="37" fillId="0" borderId="31" xfId="0" applyFont="1" applyFill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0" fontId="38" fillId="0" borderId="31" xfId="0" applyFont="1" applyFill="1" applyBorder="1" applyAlignment="1" applyProtection="1">
      <alignment horizontal="right" vertical="top" wrapText="1"/>
    </xf>
    <xf numFmtId="0" fontId="40" fillId="0" borderId="33" xfId="0" applyFont="1" applyFill="1" applyBorder="1" applyAlignment="1">
      <alignment vertical="top" wrapText="1"/>
    </xf>
    <xf numFmtId="0" fontId="40" fillId="0" borderId="30" xfId="0" applyFont="1" applyFill="1" applyBorder="1" applyAlignment="1">
      <alignment vertical="top" wrapText="1"/>
    </xf>
    <xf numFmtId="0" fontId="40" fillId="0" borderId="0" xfId="0" applyFont="1" applyFill="1" applyAlignment="1">
      <alignment vertical="top" wrapText="1"/>
    </xf>
    <xf numFmtId="0" fontId="40" fillId="0" borderId="32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41" fillId="0" borderId="3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41" fillId="0" borderId="31" xfId="0" applyFont="1" applyFill="1" applyBorder="1" applyAlignment="1">
      <alignment horizontal="right" vertical="top" wrapText="1"/>
    </xf>
    <xf numFmtId="0" fontId="41" fillId="0" borderId="31" xfId="0" applyFont="1" applyFill="1" applyBorder="1" applyAlignment="1" applyProtection="1">
      <alignment horizontal="right" vertical="top" wrapText="1"/>
    </xf>
    <xf numFmtId="0" fontId="42" fillId="0" borderId="31" xfId="0" applyFont="1" applyFill="1" applyBorder="1" applyAlignment="1" applyProtection="1">
      <alignment horizontal="right" vertical="top" wrapText="1"/>
    </xf>
    <xf numFmtId="0" fontId="44" fillId="0" borderId="31" xfId="0" applyFont="1" applyFill="1" applyBorder="1" applyAlignment="1" applyProtection="1">
      <alignment horizontal="right" vertical="top" wrapText="1"/>
    </xf>
    <xf numFmtId="0" fontId="46" fillId="0" borderId="31" xfId="0" applyFont="1" applyFill="1" applyBorder="1" applyAlignment="1" applyProtection="1">
      <alignment horizontal="right" vertical="top" wrapText="1"/>
    </xf>
    <xf numFmtId="0" fontId="45" fillId="0" borderId="31" xfId="0" applyFont="1" applyFill="1" applyBorder="1" applyAlignment="1">
      <alignment horizontal="right" vertical="top" wrapText="1"/>
    </xf>
    <xf numFmtId="0" fontId="45" fillId="0" borderId="31" xfId="0" applyFont="1" applyFill="1" applyBorder="1" applyAlignment="1" applyProtection="1">
      <alignment horizontal="right" vertical="top" wrapText="1"/>
    </xf>
    <xf numFmtId="0" fontId="19" fillId="0" borderId="0" xfId="0" applyFont="1" applyFill="1" applyAlignment="1">
      <alignment horizontal="center" vertical="center"/>
    </xf>
    <xf numFmtId="188" fontId="19" fillId="0" borderId="0" xfId="1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 shrinkToFit="1"/>
    </xf>
    <xf numFmtId="188" fontId="7" fillId="0" borderId="3" xfId="1" applyNumberFormat="1" applyFont="1" applyFill="1" applyBorder="1" applyAlignment="1">
      <alignment horizontal="center" vertical="center" shrinkToFit="1"/>
    </xf>
    <xf numFmtId="188" fontId="7" fillId="0" borderId="26" xfId="1" applyNumberFormat="1" applyFont="1" applyFill="1" applyBorder="1" applyAlignment="1">
      <alignment horizontal="center" vertical="center" shrinkToFit="1"/>
    </xf>
    <xf numFmtId="188" fontId="7" fillId="0" borderId="27" xfId="1" applyNumberFormat="1" applyFont="1" applyFill="1" applyBorder="1" applyAlignment="1">
      <alignment horizontal="center" vertical="center" shrinkToFit="1"/>
    </xf>
    <xf numFmtId="188" fontId="7" fillId="0" borderId="2" xfId="1" applyNumberFormat="1" applyFont="1" applyFill="1" applyBorder="1" applyAlignment="1">
      <alignment horizontal="center" vertical="center"/>
    </xf>
    <xf numFmtId="188" fontId="7" fillId="0" borderId="11" xfId="1" applyNumberFormat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left" vertical="center" shrinkToFit="1"/>
    </xf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43" fontId="29" fillId="0" borderId="9" xfId="2" applyNumberFormat="1" applyFont="1" applyBorder="1" applyAlignment="1">
      <alignment horizontal="left" vertical="center"/>
    </xf>
    <xf numFmtId="188" fontId="29" fillId="0" borderId="9" xfId="2" applyNumberFormat="1" applyFont="1" applyBorder="1" applyAlignment="1">
      <alignment horizontal="left" vertical="center"/>
    </xf>
    <xf numFmtId="0" fontId="29" fillId="0" borderId="1" xfId="4" applyFont="1" applyBorder="1" applyAlignment="1">
      <alignment horizontal="left" vertical="center"/>
    </xf>
    <xf numFmtId="0" fontId="29" fillId="0" borderId="2" xfId="4" applyFont="1" applyBorder="1" applyAlignment="1">
      <alignment horizontal="left" vertical="center"/>
    </xf>
    <xf numFmtId="0" fontId="29" fillId="0" borderId="3" xfId="4" applyFont="1" applyBorder="1" applyAlignment="1">
      <alignment horizontal="left" vertical="center"/>
    </xf>
    <xf numFmtId="43" fontId="29" fillId="0" borderId="4" xfId="2" applyNumberFormat="1" applyFont="1" applyBorder="1" applyAlignment="1">
      <alignment horizontal="center" vertical="center"/>
    </xf>
    <xf numFmtId="43" fontId="29" fillId="0" borderId="5" xfId="2" applyNumberFormat="1" applyFont="1" applyBorder="1" applyAlignment="1">
      <alignment horizontal="center" vertical="center"/>
    </xf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0" fontId="29" fillId="0" borderId="9" xfId="4" applyFont="1" applyBorder="1" applyAlignment="1">
      <alignment horizontal="left" vertical="center"/>
    </xf>
    <xf numFmtId="43" fontId="29" fillId="0" borderId="18" xfId="2" applyNumberFormat="1" applyFont="1" applyBorder="1" applyAlignment="1">
      <alignment horizontal="center" vertical="center"/>
    </xf>
    <xf numFmtId="43" fontId="29" fillId="0" borderId="21" xfId="2" applyNumberFormat="1" applyFont="1" applyBorder="1" applyAlignment="1">
      <alignment horizontal="center" vertical="center"/>
    </xf>
    <xf numFmtId="0" fontId="29" fillId="0" borderId="7" xfId="4" applyFont="1" applyBorder="1" applyAlignment="1">
      <alignment horizontal="left" vertical="center"/>
    </xf>
    <xf numFmtId="0" fontId="29" fillId="0" borderId="6" xfId="4" applyFont="1" applyBorder="1" applyAlignment="1">
      <alignment horizontal="left" vertical="center"/>
    </xf>
    <xf numFmtId="0" fontId="29" fillId="0" borderId="8" xfId="4" applyFont="1" applyBorder="1" applyAlignment="1">
      <alignment horizontal="left" vertical="center"/>
    </xf>
    <xf numFmtId="0" fontId="27" fillId="0" borderId="0" xfId="4" applyFont="1" applyAlignment="1">
      <alignment horizontal="center" vertical="center"/>
    </xf>
    <xf numFmtId="0" fontId="27" fillId="0" borderId="6" xfId="4" applyFont="1" applyBorder="1" applyAlignment="1">
      <alignment horizontal="center" vertical="center"/>
    </xf>
    <xf numFmtId="0" fontId="27" fillId="0" borderId="18" xfId="4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center"/>
    </xf>
    <xf numFmtId="188" fontId="27" fillId="0" borderId="18" xfId="2" applyNumberFormat="1" applyFont="1" applyBorder="1" applyAlignment="1">
      <alignment horizontal="center" vertical="center"/>
    </xf>
    <xf numFmtId="188" fontId="27" fillId="0" borderId="21" xfId="2" applyNumberFormat="1" applyFont="1" applyBorder="1" applyAlignment="1">
      <alignment horizontal="center" vertical="center"/>
    </xf>
    <xf numFmtId="43" fontId="29" fillId="0" borderId="26" xfId="2" applyNumberFormat="1" applyFont="1" applyBorder="1" applyAlignment="1">
      <alignment horizontal="center" vertical="center"/>
    </xf>
    <xf numFmtId="43" fontId="29" fillId="0" borderId="27" xfId="2" applyNumberFormat="1" applyFont="1" applyBorder="1" applyAlignment="1">
      <alignment horizontal="center" vertical="center"/>
    </xf>
    <xf numFmtId="187" fontId="29" fillId="0" borderId="1" xfId="1" applyFont="1" applyBorder="1" applyAlignment="1">
      <alignment horizontal="center" vertical="center"/>
    </xf>
    <xf numFmtId="187" fontId="29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0" fontId="37" fillId="0" borderId="31" xfId="0" applyFont="1" applyFill="1" applyBorder="1" applyAlignment="1">
      <alignment horizontal="right" vertical="top" wrapText="1"/>
    </xf>
    <xf numFmtId="0" fontId="37" fillId="0" borderId="31" xfId="0" applyFont="1" applyFill="1" applyBorder="1" applyAlignment="1" applyProtection="1">
      <alignment horizontal="right" vertical="top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vertical="top" wrapText="1"/>
    </xf>
    <xf numFmtId="0" fontId="35" fillId="0" borderId="31" xfId="0" applyFont="1" applyFill="1" applyBorder="1" applyAlignment="1" applyProtection="1">
      <alignment horizontal="right" vertical="top" wrapText="1"/>
    </xf>
    <xf numFmtId="0" fontId="36" fillId="0" borderId="31" xfId="0" applyFont="1" applyFill="1" applyBorder="1" applyAlignment="1">
      <alignment horizontal="right" vertical="center" wrapText="1"/>
    </xf>
    <xf numFmtId="0" fontId="36" fillId="0" borderId="31" xfId="0" applyFont="1" applyFill="1" applyBorder="1" applyAlignment="1" applyProtection="1">
      <alignment horizontal="right" vertical="top" wrapText="1"/>
    </xf>
    <xf numFmtId="0" fontId="33" fillId="2" borderId="29" xfId="0" applyFont="1" applyFill="1" applyBorder="1" applyAlignment="1">
      <alignment vertical="top"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right" vertical="center" wrapText="1"/>
    </xf>
    <xf numFmtId="0" fontId="34" fillId="2" borderId="31" xfId="0" applyFont="1" applyFill="1" applyBorder="1" applyAlignment="1">
      <alignment horizontal="left" vertical="center" wrapText="1"/>
    </xf>
    <xf numFmtId="0" fontId="45" fillId="0" borderId="31" xfId="0" applyFont="1" applyFill="1" applyBorder="1" applyAlignment="1">
      <alignment horizontal="right" vertical="center" wrapText="1"/>
    </xf>
    <xf numFmtId="0" fontId="46" fillId="0" borderId="31" xfId="0" applyFont="1" applyFill="1" applyBorder="1" applyAlignment="1" applyProtection="1">
      <alignment horizontal="right" vertical="top" wrapText="1"/>
    </xf>
    <xf numFmtId="0" fontId="45" fillId="0" borderId="31" xfId="0" applyFont="1" applyFill="1" applyBorder="1" applyAlignment="1">
      <alignment horizontal="right" vertical="top" wrapText="1"/>
    </xf>
    <xf numFmtId="0" fontId="45" fillId="0" borderId="31" xfId="0" applyFont="1" applyFill="1" applyBorder="1" applyAlignment="1" applyProtection="1">
      <alignment horizontal="right" vertical="top" wrapText="1"/>
    </xf>
    <xf numFmtId="0" fontId="41" fillId="0" borderId="31" xfId="0" applyFont="1" applyFill="1" applyBorder="1" applyAlignment="1" applyProtection="1">
      <alignment horizontal="right" vertical="top" wrapText="1"/>
    </xf>
    <xf numFmtId="0" fontId="42" fillId="0" borderId="31" xfId="0" applyFont="1" applyFill="1" applyBorder="1" applyAlignment="1">
      <alignment horizontal="right" vertical="center" wrapText="1"/>
    </xf>
    <xf numFmtId="0" fontId="42" fillId="0" borderId="31" xfId="0" applyFont="1" applyFill="1" applyBorder="1" applyAlignment="1" applyProtection="1">
      <alignment horizontal="right" vertical="top" wrapText="1"/>
    </xf>
    <xf numFmtId="0" fontId="43" fillId="0" borderId="31" xfId="0" applyFont="1" applyFill="1" applyBorder="1" applyAlignment="1">
      <alignment horizontal="right" vertical="center" wrapText="1"/>
    </xf>
    <xf numFmtId="0" fontId="44" fillId="0" borderId="31" xfId="0" applyFont="1" applyFill="1" applyBorder="1" applyAlignment="1" applyProtection="1">
      <alignment horizontal="right" vertical="top" wrapText="1"/>
    </xf>
    <xf numFmtId="0" fontId="41" fillId="0" borderId="31" xfId="0" applyFont="1" applyFill="1" applyBorder="1" applyAlignment="1">
      <alignment vertical="top" wrapText="1"/>
    </xf>
    <xf numFmtId="0" fontId="39" fillId="0" borderId="0" xfId="0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right" vertical="center" wrapText="1"/>
    </xf>
    <xf numFmtId="0" fontId="41" fillId="0" borderId="31" xfId="0" applyFont="1" applyFill="1" applyBorder="1" applyAlignment="1">
      <alignment horizontal="left" vertical="center" wrapText="1"/>
    </xf>
    <xf numFmtId="0" fontId="40" fillId="0" borderId="29" xfId="0" applyFont="1" applyFill="1" applyBorder="1" applyAlignment="1">
      <alignment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819150</xdr:colOff>
      <xdr:row>80</xdr:row>
      <xdr:rowOff>0</xdr:rowOff>
    </xdr:from>
    <xdr:to>
      <xdr:col>9</xdr:col>
      <xdr:colOff>685800</xdr:colOff>
      <xdr:row>80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86"/>
  <sheetViews>
    <sheetView topLeftCell="A79" zoomScale="140" zoomScaleNormal="140" workbookViewId="0">
      <selection activeCell="E88" sqref="E88"/>
    </sheetView>
  </sheetViews>
  <sheetFormatPr defaultColWidth="9.140625" defaultRowHeight="19.5" customHeight="1"/>
  <cols>
    <col min="1" max="1" width="10.7109375" style="64" customWidth="1"/>
    <col min="2" max="2" width="3.28515625" style="73" customWidth="1"/>
    <col min="3" max="3" width="6.7109375" style="73" customWidth="1"/>
    <col min="4" max="4" width="3.28515625" style="73" customWidth="1"/>
    <col min="5" max="5" width="10.42578125" style="73" customWidth="1"/>
    <col min="6" max="6" width="3.28515625" style="73" customWidth="1"/>
    <col min="7" max="7" width="10.140625" style="32" customWidth="1"/>
    <col min="8" max="8" width="3" style="32" customWidth="1"/>
    <col min="9" max="9" width="3.28515625" style="32" customWidth="1"/>
    <col min="10" max="10" width="27.7109375" style="32" customWidth="1"/>
    <col min="11" max="11" width="6.42578125" style="48" customWidth="1"/>
    <col min="12" max="12" width="9.85546875" style="32" customWidth="1"/>
    <col min="13" max="13" width="3" style="32" customWidth="1"/>
    <col min="14" max="14" width="14.28515625" style="32" customWidth="1"/>
    <col min="15" max="16" width="13.5703125" style="32" bestFit="1" customWidth="1"/>
    <col min="17" max="17" width="12.42578125" style="32" bestFit="1" customWidth="1"/>
    <col min="18" max="16384" width="9.140625" style="32"/>
  </cols>
  <sheetData>
    <row r="2" spans="1:16" ht="23.1" customHeight="1">
      <c r="A2" s="305" t="s">
        <v>81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6" ht="23.1" customHeight="1">
      <c r="A3" s="305" t="s">
        <v>80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6" ht="23.1" customHeight="1">
      <c r="A4" s="306" t="s">
        <v>270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</row>
    <row r="5" spans="1:16" ht="23.1" customHeight="1">
      <c r="A5" s="305" t="s">
        <v>79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6" spans="1:16" ht="26.45" customHeight="1" thickBot="1">
      <c r="A6" s="307" t="s">
        <v>495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6" ht="21" thickTop="1">
      <c r="A7" s="308" t="s">
        <v>71</v>
      </c>
      <c r="B7" s="309"/>
      <c r="C7" s="309"/>
      <c r="D7" s="309"/>
      <c r="E7" s="309"/>
      <c r="F7" s="309"/>
      <c r="G7" s="309"/>
      <c r="H7" s="310"/>
      <c r="I7" s="311" t="s">
        <v>70</v>
      </c>
      <c r="J7" s="312"/>
      <c r="K7" s="317" t="s">
        <v>2</v>
      </c>
      <c r="L7" s="320" t="s">
        <v>69</v>
      </c>
      <c r="M7" s="321"/>
    </row>
    <row r="8" spans="1:16" ht="20.25">
      <c r="A8" s="322" t="s">
        <v>68</v>
      </c>
      <c r="B8" s="323"/>
      <c r="C8" s="324" t="s">
        <v>300</v>
      </c>
      <c r="D8" s="325"/>
      <c r="E8" s="328" t="s">
        <v>54</v>
      </c>
      <c r="F8" s="323"/>
      <c r="G8" s="177" t="s">
        <v>67</v>
      </c>
      <c r="H8" s="177"/>
      <c r="I8" s="313"/>
      <c r="J8" s="314"/>
      <c r="K8" s="318"/>
      <c r="L8" s="286" t="s">
        <v>67</v>
      </c>
      <c r="M8" s="287"/>
    </row>
    <row r="9" spans="1:16" ht="21" thickBot="1">
      <c r="A9" s="288" t="s">
        <v>26</v>
      </c>
      <c r="B9" s="289"/>
      <c r="C9" s="326" t="s">
        <v>301</v>
      </c>
      <c r="D9" s="327"/>
      <c r="E9" s="329" t="s">
        <v>26</v>
      </c>
      <c r="F9" s="289"/>
      <c r="G9" s="33" t="s">
        <v>26</v>
      </c>
      <c r="H9" s="33"/>
      <c r="I9" s="315"/>
      <c r="J9" s="316"/>
      <c r="K9" s="319"/>
      <c r="L9" s="290" t="s">
        <v>26</v>
      </c>
      <c r="M9" s="291"/>
    </row>
    <row r="10" spans="1:16" ht="24" customHeight="1" thickTop="1">
      <c r="A10" s="60"/>
      <c r="B10" s="65"/>
      <c r="C10" s="221"/>
      <c r="D10" s="221"/>
      <c r="E10" s="221"/>
      <c r="F10" s="221"/>
      <c r="G10" s="292">
        <v>29085189.52</v>
      </c>
      <c r="H10" s="293"/>
      <c r="I10" s="294" t="s">
        <v>55</v>
      </c>
      <c r="J10" s="295"/>
      <c r="K10" s="34"/>
      <c r="L10" s="296">
        <v>38359865.359999999</v>
      </c>
      <c r="M10" s="297"/>
    </row>
    <row r="11" spans="1:16" ht="24.95" customHeight="1">
      <c r="A11" s="60"/>
      <c r="B11" s="66"/>
      <c r="C11" s="70"/>
      <c r="D11" s="66"/>
      <c r="E11" s="70"/>
      <c r="F11" s="66"/>
      <c r="G11" s="177"/>
      <c r="H11" s="35"/>
      <c r="I11" s="301" t="s">
        <v>78</v>
      </c>
      <c r="J11" s="302"/>
      <c r="K11" s="36"/>
      <c r="L11" s="296"/>
      <c r="M11" s="297"/>
    </row>
    <row r="12" spans="1:16" ht="24.95" customHeight="1">
      <c r="A12" s="60">
        <v>241300</v>
      </c>
      <c r="B12" s="36" t="s">
        <v>5</v>
      </c>
      <c r="C12" s="222"/>
      <c r="D12" s="222"/>
      <c r="E12" s="60">
        <v>241300</v>
      </c>
      <c r="F12" s="36" t="s">
        <v>5</v>
      </c>
      <c r="G12" s="296">
        <f>2706.88+4963.21-938.39+23415.58+58851.65+39589.76+17374.12+6303.68+3173</f>
        <v>155439.49</v>
      </c>
      <c r="H12" s="297"/>
      <c r="I12" s="298" t="s">
        <v>124</v>
      </c>
      <c r="J12" s="299"/>
      <c r="K12" s="36" t="s">
        <v>112</v>
      </c>
      <c r="L12" s="296">
        <v>3173</v>
      </c>
      <c r="M12" s="297"/>
      <c r="N12" s="38"/>
      <c r="O12" s="38"/>
      <c r="P12" s="74"/>
    </row>
    <row r="13" spans="1:16" ht="24.95" customHeight="1">
      <c r="A13" s="60">
        <v>52200</v>
      </c>
      <c r="B13" s="36" t="s">
        <v>5</v>
      </c>
      <c r="C13" s="222"/>
      <c r="D13" s="222"/>
      <c r="E13" s="60">
        <v>52200</v>
      </c>
      <c r="F13" s="36" t="s">
        <v>5</v>
      </c>
      <c r="G13" s="296">
        <f>50+610+900+142+130+658-510+26408+5070+1440</f>
        <v>34898</v>
      </c>
      <c r="H13" s="297"/>
      <c r="I13" s="300" t="s">
        <v>123</v>
      </c>
      <c r="J13" s="283"/>
      <c r="K13" s="36" t="s">
        <v>113</v>
      </c>
      <c r="L13" s="296">
        <v>1440</v>
      </c>
      <c r="M13" s="297"/>
      <c r="N13" s="38"/>
      <c r="O13" s="38"/>
    </row>
    <row r="14" spans="1:16" ht="24.95" customHeight="1">
      <c r="A14" s="60">
        <v>226500</v>
      </c>
      <c r="B14" s="36" t="s">
        <v>5</v>
      </c>
      <c r="C14" s="222"/>
      <c r="D14" s="222"/>
      <c r="E14" s="60">
        <v>226500</v>
      </c>
      <c r="F14" s="36" t="s">
        <v>5</v>
      </c>
      <c r="G14" s="296">
        <f>15617.09+20714.83+306432.97+10865.04+15228.88</f>
        <v>368858.80999999994</v>
      </c>
      <c r="H14" s="297"/>
      <c r="I14" s="298" t="s">
        <v>122</v>
      </c>
      <c r="J14" s="299"/>
      <c r="K14" s="36" t="s">
        <v>114</v>
      </c>
      <c r="L14" s="296">
        <v>0</v>
      </c>
      <c r="M14" s="297"/>
      <c r="N14" s="38"/>
      <c r="O14" s="38"/>
    </row>
    <row r="15" spans="1:16" ht="24.95" customHeight="1">
      <c r="A15" s="60">
        <v>716000</v>
      </c>
      <c r="B15" s="36" t="s">
        <v>5</v>
      </c>
      <c r="C15" s="222"/>
      <c r="D15" s="222"/>
      <c r="E15" s="60">
        <v>716000</v>
      </c>
      <c r="F15" s="36" t="s">
        <v>5</v>
      </c>
      <c r="G15" s="296">
        <f>44225+47900+50980+56340+56415+53235+68890+66500+49720</f>
        <v>494205</v>
      </c>
      <c r="H15" s="297"/>
      <c r="I15" s="300" t="s">
        <v>121</v>
      </c>
      <c r="J15" s="283"/>
      <c r="K15" s="36" t="s">
        <v>115</v>
      </c>
      <c r="L15" s="296">
        <v>49720</v>
      </c>
      <c r="M15" s="297"/>
      <c r="N15" s="38"/>
      <c r="O15" s="38"/>
    </row>
    <row r="16" spans="1:16" ht="24.95" customHeight="1">
      <c r="A16" s="60">
        <v>100000</v>
      </c>
      <c r="B16" s="36" t="s">
        <v>5</v>
      </c>
      <c r="C16" s="222"/>
      <c r="D16" s="222"/>
      <c r="E16" s="60">
        <v>100000</v>
      </c>
      <c r="F16" s="36" t="s">
        <v>5</v>
      </c>
      <c r="G16" s="296">
        <f>8000+30500+25000+27000+5750+6450+4500+28100+500</f>
        <v>135800</v>
      </c>
      <c r="H16" s="297"/>
      <c r="I16" s="298" t="s">
        <v>120</v>
      </c>
      <c r="J16" s="299"/>
      <c r="K16" s="36" t="s">
        <v>116</v>
      </c>
      <c r="L16" s="296">
        <v>500</v>
      </c>
      <c r="M16" s="297"/>
      <c r="N16" s="38"/>
      <c r="O16" s="38"/>
    </row>
    <row r="17" spans="1:15" ht="24.95" customHeight="1">
      <c r="A17" s="60">
        <v>14891700</v>
      </c>
      <c r="B17" s="36" t="s">
        <v>5</v>
      </c>
      <c r="C17" s="222"/>
      <c r="D17" s="222"/>
      <c r="E17" s="60">
        <v>14891700</v>
      </c>
      <c r="F17" s="36" t="s">
        <v>5</v>
      </c>
      <c r="G17" s="296">
        <f>1403238.26+1528344.32+509585.93+1448527.29+1329128.02+1872449.96+510+813828.07+2069724.63+1655587.12</f>
        <v>12630923.600000001</v>
      </c>
      <c r="H17" s="297"/>
      <c r="I17" s="298" t="s">
        <v>119</v>
      </c>
      <c r="J17" s="299"/>
      <c r="K17" s="36" t="s">
        <v>117</v>
      </c>
      <c r="L17" s="296">
        <v>1655587.12</v>
      </c>
      <c r="M17" s="297"/>
      <c r="N17" s="38"/>
      <c r="O17" s="38"/>
    </row>
    <row r="18" spans="1:15" ht="24.95" customHeight="1">
      <c r="A18" s="60">
        <v>13644000</v>
      </c>
      <c r="B18" s="36" t="s">
        <v>5</v>
      </c>
      <c r="C18" s="222"/>
      <c r="D18" s="222"/>
      <c r="E18" s="60">
        <v>13644000</v>
      </c>
      <c r="F18" s="36" t="s">
        <v>5</v>
      </c>
      <c r="G18" s="303">
        <f>1414095+5758537+2439204+1384095</f>
        <v>10995931</v>
      </c>
      <c r="H18" s="304"/>
      <c r="I18" s="298" t="s">
        <v>118</v>
      </c>
      <c r="J18" s="299"/>
      <c r="K18" s="36" t="s">
        <v>385</v>
      </c>
      <c r="L18" s="303">
        <v>0</v>
      </c>
      <c r="M18" s="304"/>
      <c r="N18" s="38"/>
      <c r="O18" s="38"/>
    </row>
    <row r="19" spans="1:15" ht="24" customHeight="1" thickBot="1">
      <c r="A19" s="61">
        <f>SUM(A12:A18)</f>
        <v>29871700</v>
      </c>
      <c r="B19" s="67" t="s">
        <v>5</v>
      </c>
      <c r="C19" s="223"/>
      <c r="D19" s="223"/>
      <c r="E19" s="61">
        <f>SUM(E12:E18)</f>
        <v>29871700</v>
      </c>
      <c r="F19" s="67" t="s">
        <v>5</v>
      </c>
      <c r="G19" s="330">
        <f>SUM(G12:G18)</f>
        <v>24816055.900000002</v>
      </c>
      <c r="H19" s="331"/>
      <c r="I19" s="298"/>
      <c r="J19" s="299"/>
      <c r="K19" s="36"/>
      <c r="L19" s="330">
        <f>SUM(L12:L18)</f>
        <v>1710420.12</v>
      </c>
      <c r="M19" s="331"/>
      <c r="N19" s="38"/>
      <c r="O19" s="38"/>
    </row>
    <row r="20" spans="1:15" ht="24" hidden="1" customHeight="1">
      <c r="A20" s="62"/>
      <c r="B20" s="68"/>
      <c r="C20" s="219"/>
      <c r="D20" s="219"/>
      <c r="E20" s="219"/>
      <c r="F20" s="219"/>
      <c r="G20" s="292">
        <v>0</v>
      </c>
      <c r="H20" s="293"/>
      <c r="I20" s="298" t="s">
        <v>77</v>
      </c>
      <c r="J20" s="299"/>
      <c r="K20" s="36" t="s">
        <v>76</v>
      </c>
      <c r="L20" s="296" t="s">
        <v>5</v>
      </c>
      <c r="M20" s="297"/>
      <c r="N20" s="38"/>
      <c r="O20" s="38"/>
    </row>
    <row r="21" spans="1:15" ht="24" customHeight="1" thickTop="1">
      <c r="A21" s="62"/>
      <c r="B21" s="68"/>
      <c r="C21" s="219"/>
      <c r="D21" s="219"/>
      <c r="E21" s="226"/>
      <c r="F21" s="227"/>
      <c r="G21" s="296">
        <f>1075346</f>
        <v>1075346</v>
      </c>
      <c r="H21" s="297"/>
      <c r="I21" s="313" t="s">
        <v>276</v>
      </c>
      <c r="J21" s="314"/>
      <c r="K21" s="36" t="s">
        <v>278</v>
      </c>
      <c r="L21" s="296">
        <v>0</v>
      </c>
      <c r="M21" s="297"/>
      <c r="N21" s="38"/>
      <c r="O21" s="38"/>
    </row>
    <row r="22" spans="1:15" ht="24.95" customHeight="1">
      <c r="A22" s="62"/>
      <c r="B22" s="69"/>
      <c r="C22" s="70"/>
      <c r="D22" s="70"/>
      <c r="E22" s="224"/>
      <c r="F22" s="69"/>
      <c r="G22" s="296">
        <f>2419815+1310400+3563915+1413050+1708515+649300+592974</f>
        <v>11657969</v>
      </c>
      <c r="H22" s="297"/>
      <c r="I22" s="298" t="s">
        <v>275</v>
      </c>
      <c r="J22" s="299"/>
      <c r="K22" s="36" t="s">
        <v>277</v>
      </c>
      <c r="L22" s="296">
        <v>592974</v>
      </c>
      <c r="M22" s="297"/>
      <c r="N22" s="38"/>
      <c r="O22" s="38"/>
    </row>
    <row r="23" spans="1:15" ht="20.25" hidden="1" customHeight="1">
      <c r="A23" s="62"/>
      <c r="B23" s="69"/>
      <c r="C23" s="70"/>
      <c r="D23" s="70"/>
      <c r="E23" s="224"/>
      <c r="F23" s="69"/>
      <c r="G23" s="296"/>
      <c r="H23" s="297"/>
      <c r="I23" s="178" t="s">
        <v>154</v>
      </c>
      <c r="J23" s="179"/>
      <c r="K23" s="36"/>
      <c r="L23" s="296"/>
      <c r="M23" s="297"/>
      <c r="N23" s="38"/>
      <c r="O23" s="38"/>
    </row>
    <row r="24" spans="1:15" ht="20.25">
      <c r="A24" s="62"/>
      <c r="B24" s="69"/>
      <c r="C24" s="70"/>
      <c r="D24" s="70"/>
      <c r="E24" s="224"/>
      <c r="F24" s="69"/>
      <c r="G24" s="296">
        <f>141612.28+13476.96+11264.11+19419.11+79943.72+22108.63+47865.83+52688.68+74781.35</f>
        <v>463160.66999999993</v>
      </c>
      <c r="H24" s="297"/>
      <c r="I24" s="298" t="s">
        <v>64</v>
      </c>
      <c r="J24" s="299"/>
      <c r="K24" s="36" t="s">
        <v>139</v>
      </c>
      <c r="L24" s="296">
        <f>'หมายเหตุ 2'!D12</f>
        <v>74781.350000000006</v>
      </c>
      <c r="M24" s="297"/>
      <c r="N24" s="38"/>
      <c r="O24" s="38"/>
    </row>
    <row r="25" spans="1:15" ht="21">
      <c r="A25" s="62"/>
      <c r="B25" s="69"/>
      <c r="C25" s="70"/>
      <c r="D25" s="70"/>
      <c r="E25" s="224"/>
      <c r="F25" s="69"/>
      <c r="G25" s="296">
        <f>953.19+488.61+83.66+8885.15+10143.51+7967.28+2753.66+2188.51+815.24</f>
        <v>34278.81</v>
      </c>
      <c r="H25" s="297"/>
      <c r="I25" s="102" t="s">
        <v>249</v>
      </c>
      <c r="J25" s="179"/>
      <c r="K25" s="36" t="s">
        <v>250</v>
      </c>
      <c r="L25" s="296">
        <v>815.24</v>
      </c>
      <c r="M25" s="297"/>
      <c r="N25" s="38"/>
      <c r="O25" s="38"/>
    </row>
    <row r="26" spans="1:15" ht="24.95" customHeight="1">
      <c r="A26" s="75"/>
      <c r="B26" s="69"/>
      <c r="C26" s="70"/>
      <c r="D26" s="70"/>
      <c r="E26" s="224"/>
      <c r="F26" s="69"/>
      <c r="G26" s="296">
        <v>0</v>
      </c>
      <c r="H26" s="297"/>
      <c r="I26" s="102" t="s">
        <v>252</v>
      </c>
      <c r="J26" s="68"/>
      <c r="K26" s="36" t="s">
        <v>251</v>
      </c>
      <c r="L26" s="296">
        <v>0</v>
      </c>
      <c r="M26" s="297"/>
      <c r="N26" s="38"/>
      <c r="O26" s="38"/>
    </row>
    <row r="27" spans="1:15" ht="20.25" hidden="1" customHeight="1">
      <c r="A27" s="75"/>
      <c r="B27" s="69"/>
      <c r="C27" s="70"/>
      <c r="D27" s="70"/>
      <c r="E27" s="224"/>
      <c r="F27" s="69"/>
      <c r="G27" s="296"/>
      <c r="H27" s="297"/>
      <c r="I27" s="298"/>
      <c r="J27" s="299"/>
      <c r="K27" s="36"/>
      <c r="L27" s="296"/>
      <c r="M27" s="297"/>
      <c r="N27" s="38">
        <f>G27+L27</f>
        <v>0</v>
      </c>
      <c r="O27" s="38" t="e">
        <v>#VALUE!</v>
      </c>
    </row>
    <row r="28" spans="1:15" ht="21">
      <c r="A28" s="75"/>
      <c r="B28" s="69"/>
      <c r="C28" s="70"/>
      <c r="D28" s="70"/>
      <c r="E28" s="224"/>
      <c r="F28" s="69"/>
      <c r="G28" s="296">
        <f>10300+3115+3095+1010+1145+285+1110+1190+385</f>
        <v>21635</v>
      </c>
      <c r="H28" s="297"/>
      <c r="I28" s="102" t="s">
        <v>253</v>
      </c>
      <c r="J28" s="68"/>
      <c r="K28" s="36" t="s">
        <v>254</v>
      </c>
      <c r="L28" s="296">
        <v>385</v>
      </c>
      <c r="M28" s="297"/>
      <c r="N28" s="38"/>
      <c r="O28" s="38"/>
    </row>
    <row r="29" spans="1:15" ht="21">
      <c r="A29" s="75"/>
      <c r="B29" s="69"/>
      <c r="C29" s="70"/>
      <c r="D29" s="70"/>
      <c r="E29" s="224"/>
      <c r="F29" s="69"/>
      <c r="G29" s="296">
        <v>0.1</v>
      </c>
      <c r="H29" s="297"/>
      <c r="I29" s="103" t="s">
        <v>14</v>
      </c>
      <c r="J29" s="179"/>
      <c r="K29" s="36" t="s">
        <v>255</v>
      </c>
      <c r="L29" s="296">
        <v>0</v>
      </c>
      <c r="M29" s="297"/>
      <c r="N29" s="38"/>
      <c r="O29" s="38"/>
    </row>
    <row r="30" spans="1:15" ht="21">
      <c r="A30" s="75"/>
      <c r="B30" s="69"/>
      <c r="C30" s="70"/>
      <c r="D30" s="70"/>
      <c r="E30" s="224"/>
      <c r="F30" s="69"/>
      <c r="G30" s="296">
        <f>124965+1302620-600+1376000+612000</f>
        <v>3414985</v>
      </c>
      <c r="H30" s="297"/>
      <c r="I30" s="104" t="s">
        <v>157</v>
      </c>
      <c r="J30" s="68"/>
      <c r="K30" s="36" t="s">
        <v>161</v>
      </c>
      <c r="L30" s="296">
        <v>612000</v>
      </c>
      <c r="M30" s="297"/>
      <c r="N30" s="38"/>
      <c r="O30" s="38"/>
    </row>
    <row r="31" spans="1:15" ht="21">
      <c r="A31" s="75"/>
      <c r="B31" s="69"/>
      <c r="C31" s="70"/>
      <c r="D31" s="70"/>
      <c r="E31" s="224"/>
      <c r="F31" s="69"/>
      <c r="G31" s="296">
        <f>6640+21076+6880+11400</f>
        <v>45996</v>
      </c>
      <c r="H31" s="297"/>
      <c r="I31" s="104" t="s">
        <v>177</v>
      </c>
      <c r="J31" s="182"/>
      <c r="K31" s="36" t="s">
        <v>126</v>
      </c>
      <c r="L31" s="296">
        <v>11400</v>
      </c>
      <c r="M31" s="297"/>
      <c r="N31" s="38"/>
      <c r="O31" s="38"/>
    </row>
    <row r="32" spans="1:15" ht="21">
      <c r="A32" s="75"/>
      <c r="B32" s="69"/>
      <c r="C32" s="70"/>
      <c r="D32" s="70"/>
      <c r="E32" s="224"/>
      <c r="F32" s="69"/>
      <c r="G32" s="296">
        <v>0</v>
      </c>
      <c r="H32" s="297"/>
      <c r="I32" s="104"/>
      <c r="J32" s="179"/>
      <c r="K32" s="36"/>
      <c r="L32" s="296">
        <v>0</v>
      </c>
      <c r="M32" s="297"/>
      <c r="N32" s="38"/>
      <c r="O32" s="38"/>
    </row>
    <row r="33" spans="1:16" ht="20.25">
      <c r="A33" s="75"/>
      <c r="B33" s="69"/>
      <c r="C33" s="70"/>
      <c r="D33" s="70"/>
      <c r="E33" s="224"/>
      <c r="F33" s="69"/>
      <c r="G33" s="175"/>
      <c r="H33" s="176"/>
      <c r="I33" s="178"/>
      <c r="J33" s="179"/>
      <c r="K33" s="36"/>
      <c r="L33" s="175"/>
      <c r="M33" s="176"/>
      <c r="N33" s="38"/>
      <c r="O33" s="38"/>
    </row>
    <row r="34" spans="1:16" ht="20.25">
      <c r="A34" s="75"/>
      <c r="B34" s="69"/>
      <c r="C34" s="70"/>
      <c r="D34" s="70"/>
      <c r="E34" s="224"/>
      <c r="F34" s="69"/>
      <c r="G34" s="175"/>
      <c r="H34" s="176"/>
      <c r="I34" s="178"/>
      <c r="J34" s="179"/>
      <c r="K34" s="36"/>
      <c r="L34" s="175"/>
      <c r="M34" s="176"/>
      <c r="N34" s="38"/>
      <c r="O34" s="38"/>
    </row>
    <row r="35" spans="1:16" ht="20.25">
      <c r="A35" s="75"/>
      <c r="B35" s="69"/>
      <c r="C35" s="70"/>
      <c r="D35" s="70"/>
      <c r="E35" s="224"/>
      <c r="F35" s="69"/>
      <c r="G35" s="296"/>
      <c r="H35" s="297"/>
      <c r="I35" s="178"/>
      <c r="J35" s="179"/>
      <c r="K35" s="36"/>
      <c r="L35" s="296"/>
      <c r="M35" s="297"/>
      <c r="N35" s="38"/>
      <c r="O35" s="38"/>
    </row>
    <row r="36" spans="1:16" ht="20.25">
      <c r="A36" s="75"/>
      <c r="B36" s="69"/>
      <c r="C36" s="70"/>
      <c r="D36" s="70"/>
      <c r="E36" s="224"/>
      <c r="F36" s="69"/>
      <c r="G36" s="175"/>
      <c r="H36" s="176"/>
      <c r="I36" s="178"/>
      <c r="J36" s="179"/>
      <c r="K36" s="36"/>
      <c r="L36" s="175"/>
      <c r="M36" s="176"/>
      <c r="N36" s="38"/>
      <c r="O36" s="38"/>
    </row>
    <row r="37" spans="1:16" ht="24.95" hidden="1" customHeight="1">
      <c r="A37" s="62"/>
      <c r="B37" s="69"/>
      <c r="C37" s="70"/>
      <c r="D37" s="70"/>
      <c r="E37" s="224"/>
      <c r="F37" s="69"/>
      <c r="G37" s="296"/>
      <c r="H37" s="297"/>
      <c r="I37" s="298" t="s">
        <v>73</v>
      </c>
      <c r="J37" s="299"/>
      <c r="K37" s="36" t="s">
        <v>126</v>
      </c>
      <c r="L37" s="296"/>
      <c r="M37" s="297"/>
      <c r="N37" s="38">
        <f t="shared" ref="N37:N42" si="0">G37+L37</f>
        <v>0</v>
      </c>
      <c r="O37" s="38" t="e">
        <v>#VALUE!</v>
      </c>
      <c r="P37" s="32">
        <v>123028</v>
      </c>
    </row>
    <row r="38" spans="1:16" s="56" customFormat="1" ht="24.95" hidden="1" customHeight="1">
      <c r="A38" s="62"/>
      <c r="B38" s="69"/>
      <c r="C38" s="70"/>
      <c r="D38" s="70"/>
      <c r="E38" s="224"/>
      <c r="F38" s="69"/>
      <c r="G38" s="296"/>
      <c r="H38" s="297"/>
      <c r="I38" s="298" t="s">
        <v>74</v>
      </c>
      <c r="J38" s="299"/>
      <c r="K38" s="54">
        <v>110607</v>
      </c>
      <c r="L38" s="296"/>
      <c r="M38" s="297"/>
      <c r="N38" s="55">
        <f t="shared" si="0"/>
        <v>0</v>
      </c>
      <c r="O38" s="55" t="e">
        <v>#VALUE!</v>
      </c>
      <c r="P38" s="56">
        <v>6560</v>
      </c>
    </row>
    <row r="39" spans="1:16" ht="24.95" hidden="1" customHeight="1">
      <c r="A39" s="62"/>
      <c r="B39" s="69"/>
      <c r="C39" s="70"/>
      <c r="D39" s="70"/>
      <c r="E39" s="224"/>
      <c r="F39" s="69"/>
      <c r="G39" s="296"/>
      <c r="H39" s="297"/>
      <c r="I39" s="298" t="s">
        <v>14</v>
      </c>
      <c r="J39" s="299"/>
      <c r="K39" s="36" t="s">
        <v>153</v>
      </c>
      <c r="L39" s="336"/>
      <c r="M39" s="337"/>
      <c r="N39" s="38">
        <f t="shared" si="0"/>
        <v>0</v>
      </c>
      <c r="O39" s="38" t="e">
        <v>#VALUE!</v>
      </c>
      <c r="P39" s="32">
        <f>SUM(P37:P38)</f>
        <v>129588</v>
      </c>
    </row>
    <row r="40" spans="1:16" ht="24.95" hidden="1" customHeight="1">
      <c r="A40" s="62"/>
      <c r="B40" s="69"/>
      <c r="C40" s="70"/>
      <c r="D40" s="70"/>
      <c r="E40" s="224"/>
      <c r="F40" s="69"/>
      <c r="G40" s="296"/>
      <c r="H40" s="297"/>
      <c r="I40" s="178" t="s">
        <v>155</v>
      </c>
      <c r="J40" s="179"/>
      <c r="K40" s="36" t="s">
        <v>132</v>
      </c>
      <c r="L40" s="296"/>
      <c r="M40" s="297"/>
      <c r="N40" s="38">
        <f t="shared" si="0"/>
        <v>0</v>
      </c>
      <c r="O40" s="38"/>
    </row>
    <row r="41" spans="1:16" ht="24" hidden="1" customHeight="1">
      <c r="A41" s="62"/>
      <c r="B41" s="69"/>
      <c r="C41" s="70"/>
      <c r="D41" s="70"/>
      <c r="E41" s="224"/>
      <c r="F41" s="69"/>
      <c r="G41" s="296"/>
      <c r="H41" s="297"/>
      <c r="I41" s="178" t="s">
        <v>158</v>
      </c>
      <c r="J41" s="179"/>
      <c r="K41" s="36"/>
      <c r="L41" s="296"/>
      <c r="M41" s="297"/>
      <c r="N41" s="38">
        <f t="shared" si="0"/>
        <v>0</v>
      </c>
      <c r="O41" s="38"/>
    </row>
    <row r="42" spans="1:16" ht="24" hidden="1" customHeight="1">
      <c r="A42" s="62"/>
      <c r="B42" s="69"/>
      <c r="C42" s="70"/>
      <c r="D42" s="70"/>
      <c r="E42" s="224"/>
      <c r="F42" s="69"/>
      <c r="G42" s="296"/>
      <c r="H42" s="297"/>
      <c r="I42" s="178" t="s">
        <v>159</v>
      </c>
      <c r="J42" s="179"/>
      <c r="K42" s="36"/>
      <c r="L42" s="296"/>
      <c r="M42" s="297"/>
      <c r="N42" s="38">
        <f t="shared" si="0"/>
        <v>0</v>
      </c>
      <c r="O42" s="38"/>
    </row>
    <row r="43" spans="1:16" ht="24" customHeight="1">
      <c r="A43" s="62"/>
      <c r="B43" s="69"/>
      <c r="C43" s="70"/>
      <c r="D43" s="70"/>
      <c r="E43" s="224"/>
      <c r="F43" s="69"/>
      <c r="G43" s="284">
        <f>SUM(G21:G42)</f>
        <v>16713370.58</v>
      </c>
      <c r="H43" s="285"/>
      <c r="I43" s="298"/>
      <c r="J43" s="299"/>
      <c r="K43" s="36"/>
      <c r="L43" s="284">
        <f>SUM(L21:L42)</f>
        <v>1292355.5899999999</v>
      </c>
      <c r="M43" s="285"/>
      <c r="N43" s="38"/>
      <c r="O43" s="38"/>
    </row>
    <row r="44" spans="1:16" s="50" customFormat="1" ht="24" customHeight="1">
      <c r="A44" s="230"/>
      <c r="B44" s="229"/>
      <c r="C44" s="231"/>
      <c r="D44" s="229"/>
      <c r="E44" s="228"/>
      <c r="F44" s="229"/>
      <c r="G44" s="332">
        <f>G19+G43</f>
        <v>41529426.480000004</v>
      </c>
      <c r="H44" s="333"/>
      <c r="I44" s="334" t="s">
        <v>72</v>
      </c>
      <c r="J44" s="335"/>
      <c r="K44" s="76"/>
      <c r="L44" s="332">
        <f>L19+L43</f>
        <v>3002775.71</v>
      </c>
      <c r="M44" s="333"/>
      <c r="N44" s="49"/>
      <c r="O44" s="49"/>
    </row>
    <row r="45" spans="1:16" ht="17.100000000000001" customHeight="1">
      <c r="A45" s="338" t="s">
        <v>71</v>
      </c>
      <c r="B45" s="339"/>
      <c r="C45" s="339"/>
      <c r="D45" s="339"/>
      <c r="E45" s="339"/>
      <c r="F45" s="339"/>
      <c r="G45" s="339"/>
      <c r="H45" s="340"/>
      <c r="I45" s="341" t="s">
        <v>70</v>
      </c>
      <c r="J45" s="342"/>
      <c r="K45" s="345" t="s">
        <v>2</v>
      </c>
      <c r="L45" s="347" t="s">
        <v>69</v>
      </c>
      <c r="M45" s="348"/>
    </row>
    <row r="46" spans="1:16" ht="17.100000000000001" customHeight="1">
      <c r="A46" s="349" t="s">
        <v>68</v>
      </c>
      <c r="B46" s="350"/>
      <c r="C46" s="324" t="s">
        <v>300</v>
      </c>
      <c r="D46" s="325"/>
      <c r="E46" s="328" t="s">
        <v>54</v>
      </c>
      <c r="F46" s="323"/>
      <c r="G46" s="286" t="s">
        <v>67</v>
      </c>
      <c r="H46" s="287"/>
      <c r="I46" s="313"/>
      <c r="J46" s="314"/>
      <c r="K46" s="318"/>
      <c r="L46" s="351" t="s">
        <v>67</v>
      </c>
      <c r="M46" s="352"/>
    </row>
    <row r="47" spans="1:16" ht="17.100000000000001" customHeight="1" thickBot="1">
      <c r="A47" s="353" t="s">
        <v>26</v>
      </c>
      <c r="B47" s="354"/>
      <c r="C47" s="326" t="s">
        <v>301</v>
      </c>
      <c r="D47" s="327"/>
      <c r="E47" s="329" t="s">
        <v>26</v>
      </c>
      <c r="F47" s="289"/>
      <c r="G47" s="355" t="s">
        <v>26</v>
      </c>
      <c r="H47" s="356"/>
      <c r="I47" s="343"/>
      <c r="J47" s="344"/>
      <c r="K47" s="346"/>
      <c r="L47" s="355" t="s">
        <v>26</v>
      </c>
      <c r="M47" s="356"/>
    </row>
    <row r="48" spans="1:16" ht="17.100000000000001" customHeight="1" thickTop="1">
      <c r="A48" s="60"/>
      <c r="B48" s="66"/>
      <c r="C48" s="224"/>
      <c r="D48" s="224"/>
      <c r="E48" s="224"/>
      <c r="F48" s="224"/>
      <c r="G48" s="40"/>
      <c r="H48" s="35"/>
      <c r="I48" s="41" t="s">
        <v>66</v>
      </c>
      <c r="J48" s="35"/>
      <c r="K48" s="36"/>
      <c r="L48" s="296"/>
      <c r="M48" s="297"/>
    </row>
    <row r="49" spans="1:17" ht="23.1" customHeight="1">
      <c r="A49" s="60">
        <v>1397280</v>
      </c>
      <c r="B49" s="36" t="s">
        <v>5</v>
      </c>
      <c r="C49" s="222"/>
      <c r="D49" s="222"/>
      <c r="E49" s="60">
        <v>1397280</v>
      </c>
      <c r="F49" s="36" t="s">
        <v>5</v>
      </c>
      <c r="G49" s="296">
        <f>5000+174340+48093+10593+12093+11093+111093+11093+16725</f>
        <v>400123</v>
      </c>
      <c r="H49" s="297"/>
      <c r="I49" s="41"/>
      <c r="J49" s="35" t="s">
        <v>6</v>
      </c>
      <c r="K49" s="36" t="s">
        <v>127</v>
      </c>
      <c r="L49" s="296">
        <v>16725</v>
      </c>
      <c r="M49" s="297"/>
      <c r="N49" s="38"/>
      <c r="O49" s="38"/>
    </row>
    <row r="50" spans="1:17" ht="23.1" customHeight="1">
      <c r="A50" s="60">
        <v>2052720</v>
      </c>
      <c r="B50" s="36" t="s">
        <v>5</v>
      </c>
      <c r="C50" s="222"/>
      <c r="D50" s="222"/>
      <c r="E50" s="60">
        <v>2052720</v>
      </c>
      <c r="F50" s="36" t="s">
        <v>5</v>
      </c>
      <c r="G50" s="296">
        <f>171060+171060+171060+171060+171060+171060+171060+171060+171060</f>
        <v>1539540</v>
      </c>
      <c r="H50" s="297"/>
      <c r="I50" s="43"/>
      <c r="J50" s="35" t="s">
        <v>128</v>
      </c>
      <c r="K50" s="36" t="s">
        <v>130</v>
      </c>
      <c r="L50" s="296">
        <v>171060</v>
      </c>
      <c r="M50" s="297"/>
      <c r="N50" s="38"/>
      <c r="O50" s="38"/>
      <c r="P50" s="296"/>
      <c r="Q50" s="297"/>
    </row>
    <row r="51" spans="1:17" ht="23.1" customHeight="1">
      <c r="A51" s="60">
        <v>4778000</v>
      </c>
      <c r="B51" s="36" t="s">
        <v>5</v>
      </c>
      <c r="C51" s="222"/>
      <c r="D51" s="222"/>
      <c r="E51" s="60">
        <v>4778000</v>
      </c>
      <c r="F51" s="36" t="s">
        <v>5</v>
      </c>
      <c r="G51" s="296">
        <f>340600+345100+343837+343000+343000+344151+351080+350760+352812</f>
        <v>3114340</v>
      </c>
      <c r="H51" s="297"/>
      <c r="I51" s="43"/>
      <c r="J51" s="35" t="s">
        <v>129</v>
      </c>
      <c r="K51" s="36" t="s">
        <v>131</v>
      </c>
      <c r="L51" s="296">
        <v>352812</v>
      </c>
      <c r="M51" s="297"/>
      <c r="N51" s="38"/>
      <c r="O51" s="38"/>
    </row>
    <row r="52" spans="1:17" ht="23.1" customHeight="1">
      <c r="A52" s="60">
        <v>1361160</v>
      </c>
      <c r="B52" s="36" t="s">
        <v>5</v>
      </c>
      <c r="C52" s="222"/>
      <c r="D52" s="222"/>
      <c r="E52" s="60">
        <v>1361160</v>
      </c>
      <c r="F52" s="36" t="s">
        <v>5</v>
      </c>
      <c r="G52" s="296">
        <f>89705+134005+111855+111855+107705+116005+111855+111855+111855</f>
        <v>1006695</v>
      </c>
      <c r="H52" s="297"/>
      <c r="I52" s="43"/>
      <c r="J52" s="35" t="s">
        <v>176</v>
      </c>
      <c r="K52" s="36" t="s">
        <v>131</v>
      </c>
      <c r="L52" s="296">
        <v>111855</v>
      </c>
      <c r="M52" s="297"/>
      <c r="N52" s="38"/>
      <c r="O52" s="38"/>
    </row>
    <row r="53" spans="1:17" ht="23.1" customHeight="1">
      <c r="A53" s="60">
        <v>510000</v>
      </c>
      <c r="B53" s="36" t="s">
        <v>5</v>
      </c>
      <c r="C53" s="222"/>
      <c r="D53" s="222"/>
      <c r="E53" s="60">
        <v>510000</v>
      </c>
      <c r="F53" s="36" t="s">
        <v>5</v>
      </c>
      <c r="G53" s="296">
        <f>4950+8550+11670+10420+17000+19230+6950+19350+22740</f>
        <v>120860</v>
      </c>
      <c r="H53" s="297"/>
      <c r="I53" s="43"/>
      <c r="J53" s="35" t="s">
        <v>7</v>
      </c>
      <c r="K53" s="36" t="s">
        <v>132</v>
      </c>
      <c r="L53" s="296">
        <f>11340+11400</f>
        <v>22740</v>
      </c>
      <c r="M53" s="297"/>
      <c r="N53" s="38"/>
      <c r="O53" s="38"/>
    </row>
    <row r="54" spans="1:17" ht="23.1" customHeight="1">
      <c r="A54" s="60">
        <v>5025600</v>
      </c>
      <c r="B54" s="36" t="s">
        <v>5</v>
      </c>
      <c r="C54" s="222"/>
      <c r="D54" s="222"/>
      <c r="E54" s="60">
        <v>5025600</v>
      </c>
      <c r="F54" s="36" t="s">
        <v>5</v>
      </c>
      <c r="G54" s="296">
        <f>24787.8+451328.53+130740+205565+337198.63+335923+224424+92014.5+339442</f>
        <v>2141423.46</v>
      </c>
      <c r="H54" s="297"/>
      <c r="I54" s="43"/>
      <c r="J54" s="35" t="s">
        <v>8</v>
      </c>
      <c r="K54" s="36" t="s">
        <v>133</v>
      </c>
      <c r="L54" s="296">
        <v>339442</v>
      </c>
      <c r="M54" s="297"/>
      <c r="N54" s="38"/>
      <c r="O54" s="38"/>
    </row>
    <row r="55" spans="1:17" ht="23.1" customHeight="1">
      <c r="A55" s="60">
        <v>3184940</v>
      </c>
      <c r="B55" s="36" t="s">
        <v>5</v>
      </c>
      <c r="C55" s="222"/>
      <c r="D55" s="222"/>
      <c r="E55" s="60">
        <v>3184940</v>
      </c>
      <c r="F55" s="36" t="s">
        <v>5</v>
      </c>
      <c r="G55" s="296">
        <f>16495+87975+228875+105255+102800+816233.1+85391+152260</f>
        <v>1595284.1</v>
      </c>
      <c r="H55" s="297"/>
      <c r="I55" s="43"/>
      <c r="J55" s="35" t="s">
        <v>9</v>
      </c>
      <c r="K55" s="36" t="s">
        <v>134</v>
      </c>
      <c r="L55" s="296">
        <v>152260</v>
      </c>
      <c r="M55" s="297"/>
      <c r="N55" s="38"/>
      <c r="O55" s="38"/>
      <c r="P55" s="39"/>
    </row>
    <row r="56" spans="1:17" ht="23.1" customHeight="1">
      <c r="A56" s="77">
        <v>1210000</v>
      </c>
      <c r="B56" s="36" t="s">
        <v>5</v>
      </c>
      <c r="C56" s="222"/>
      <c r="D56" s="222"/>
      <c r="E56" s="77">
        <v>1210000</v>
      </c>
      <c r="F56" s="36" t="s">
        <v>5</v>
      </c>
      <c r="G56" s="296">
        <f>71632.93+72564.62+75937.11+69560.81+66653.13+84853.97+86199.35+94410.04+81691.8</f>
        <v>703503.76</v>
      </c>
      <c r="H56" s="297"/>
      <c r="I56" s="43"/>
      <c r="J56" s="35" t="s">
        <v>10</v>
      </c>
      <c r="K56" s="36" t="s">
        <v>135</v>
      </c>
      <c r="L56" s="296">
        <v>81691.8</v>
      </c>
      <c r="M56" s="297"/>
      <c r="N56" s="38"/>
      <c r="O56" s="38"/>
    </row>
    <row r="57" spans="1:17" ht="23.1" customHeight="1">
      <c r="A57" s="77">
        <v>603000</v>
      </c>
      <c r="B57" s="36" t="s">
        <v>5</v>
      </c>
      <c r="C57" s="222"/>
      <c r="D57" s="222"/>
      <c r="E57" s="77">
        <v>603000</v>
      </c>
      <c r="F57" s="36" t="s">
        <v>5</v>
      </c>
      <c r="G57" s="296">
        <f>23650+91200+56000+26000+70500</f>
        <v>267350</v>
      </c>
      <c r="H57" s="297"/>
      <c r="I57" s="43"/>
      <c r="J57" s="35" t="s">
        <v>12</v>
      </c>
      <c r="K57" s="36" t="s">
        <v>136</v>
      </c>
      <c r="L57" s="296">
        <v>0</v>
      </c>
      <c r="M57" s="297"/>
      <c r="N57" s="38"/>
      <c r="O57" s="38"/>
    </row>
    <row r="58" spans="1:17" ht="23.1" customHeight="1">
      <c r="A58" s="77">
        <v>6839000</v>
      </c>
      <c r="B58" s="36" t="s">
        <v>5</v>
      </c>
      <c r="C58" s="222"/>
      <c r="D58" s="222"/>
      <c r="E58" s="77">
        <v>6839000</v>
      </c>
      <c r="F58" s="36" t="s">
        <v>5</v>
      </c>
      <c r="G58" s="296">
        <f>119700+730200+686000+1017000+80000</f>
        <v>2632900</v>
      </c>
      <c r="H58" s="297"/>
      <c r="I58" s="43"/>
      <c r="J58" s="35" t="s">
        <v>56</v>
      </c>
      <c r="K58" s="36" t="s">
        <v>137</v>
      </c>
      <c r="L58" s="296">
        <v>80000</v>
      </c>
      <c r="M58" s="297"/>
      <c r="N58" s="38"/>
      <c r="O58" s="38"/>
    </row>
    <row r="59" spans="1:17" ht="23.1" customHeight="1">
      <c r="A59" s="77">
        <v>25000</v>
      </c>
      <c r="B59" s="36" t="s">
        <v>5</v>
      </c>
      <c r="C59" s="222"/>
      <c r="D59" s="222"/>
      <c r="E59" s="77">
        <v>25000</v>
      </c>
      <c r="F59" s="36" t="s">
        <v>5</v>
      </c>
      <c r="G59" s="296">
        <v>0</v>
      </c>
      <c r="H59" s="297"/>
      <c r="I59" s="43"/>
      <c r="J59" s="44" t="s">
        <v>65</v>
      </c>
      <c r="K59" s="36" t="s">
        <v>138</v>
      </c>
      <c r="L59" s="296">
        <v>0</v>
      </c>
      <c r="M59" s="297"/>
      <c r="N59" s="38"/>
      <c r="O59" s="38"/>
    </row>
    <row r="60" spans="1:17" ht="23.1" customHeight="1">
      <c r="A60" s="77">
        <v>2885000</v>
      </c>
      <c r="B60" s="36" t="s">
        <v>5</v>
      </c>
      <c r="C60" s="222"/>
      <c r="D60" s="222"/>
      <c r="E60" s="77">
        <v>2885000</v>
      </c>
      <c r="F60" s="36" t="s">
        <v>5</v>
      </c>
      <c r="G60" s="296">
        <f>659000+659000+15000+653000</f>
        <v>1986000</v>
      </c>
      <c r="H60" s="297"/>
      <c r="I60" s="43"/>
      <c r="J60" s="35" t="s">
        <v>11</v>
      </c>
      <c r="K60" s="37">
        <v>561000</v>
      </c>
      <c r="L60" s="296">
        <v>653000</v>
      </c>
      <c r="M60" s="297"/>
      <c r="N60" s="38"/>
      <c r="O60" s="38"/>
      <c r="P60" s="39"/>
    </row>
    <row r="61" spans="1:17" ht="18.95" customHeight="1">
      <c r="A61" s="78">
        <f>SUM(A49:A60)</f>
        <v>29871700</v>
      </c>
      <c r="B61" s="57" t="s">
        <v>5</v>
      </c>
      <c r="C61" s="225"/>
      <c r="D61" s="225"/>
      <c r="E61" s="78">
        <f>SUM(E49:E60)</f>
        <v>29871700</v>
      </c>
      <c r="F61" s="57" t="s">
        <v>5</v>
      </c>
      <c r="G61" s="357">
        <f>SUM(G49:G60)</f>
        <v>15508019.32</v>
      </c>
      <c r="H61" s="358"/>
      <c r="I61" s="43"/>
      <c r="J61" s="44"/>
      <c r="K61" s="36"/>
      <c r="L61" s="357">
        <f>SUM(L49:L60)</f>
        <v>1981585.8</v>
      </c>
      <c r="M61" s="358"/>
      <c r="N61" s="42"/>
      <c r="O61" s="38"/>
    </row>
    <row r="62" spans="1:17" ht="18.95" customHeight="1">
      <c r="A62" s="232"/>
      <c r="B62" s="227"/>
      <c r="C62" s="226"/>
      <c r="D62" s="227"/>
      <c r="E62" s="219"/>
      <c r="F62" s="219"/>
      <c r="G62" s="284">
        <v>1037000</v>
      </c>
      <c r="H62" s="285"/>
      <c r="I62" s="43"/>
      <c r="J62" s="282" t="s">
        <v>298</v>
      </c>
      <c r="K62" s="283"/>
      <c r="L62" s="284">
        <v>0</v>
      </c>
      <c r="M62" s="285"/>
      <c r="N62" s="42"/>
      <c r="O62" s="38"/>
    </row>
    <row r="63" spans="1:17" ht="21" customHeight="1">
      <c r="A63" s="60"/>
      <c r="B63" s="69"/>
      <c r="C63" s="224"/>
      <c r="D63" s="69"/>
      <c r="E63" s="70"/>
      <c r="F63" s="70"/>
      <c r="G63" s="296">
        <f>313680+712465+720635+124965+5139620+125355+1780005-600+1503405+912555</f>
        <v>11332085</v>
      </c>
      <c r="H63" s="297"/>
      <c r="I63" s="43"/>
      <c r="J63" s="35" t="s">
        <v>75</v>
      </c>
      <c r="K63" s="36" t="s">
        <v>125</v>
      </c>
      <c r="L63" s="296">
        <f>74170+46200+177650+2535+520800+91200</f>
        <v>912555</v>
      </c>
      <c r="M63" s="297"/>
      <c r="N63" s="42"/>
      <c r="O63" s="38"/>
    </row>
    <row r="64" spans="1:17" ht="23.1" customHeight="1">
      <c r="A64" s="60"/>
      <c r="B64" s="69"/>
      <c r="C64" s="224"/>
      <c r="D64" s="69"/>
      <c r="E64" s="70"/>
      <c r="F64" s="70"/>
      <c r="G64" s="296">
        <f>105151.9+145065.85+22721.78+44855.38+41334.84+44688.88+42213.67+55378.11+19776.37</f>
        <v>521186.77999999997</v>
      </c>
      <c r="H64" s="297"/>
      <c r="I64" s="43"/>
      <c r="J64" s="35" t="s">
        <v>64</v>
      </c>
      <c r="K64" s="36" t="s">
        <v>139</v>
      </c>
      <c r="L64" s="296">
        <f>'หมายเหตุ 2'!E12</f>
        <v>19776.37</v>
      </c>
      <c r="M64" s="297"/>
      <c r="N64" s="42"/>
      <c r="O64" s="38"/>
    </row>
    <row r="65" spans="1:17" ht="20.25" hidden="1" customHeight="1">
      <c r="A65" s="233"/>
      <c r="B65" s="69"/>
      <c r="C65" s="224"/>
      <c r="D65" s="69"/>
      <c r="E65" s="70"/>
      <c r="F65" s="70"/>
      <c r="G65" s="296"/>
      <c r="H65" s="297"/>
      <c r="I65" s="43"/>
      <c r="J65" s="44" t="s">
        <v>63</v>
      </c>
      <c r="K65" s="37">
        <v>620</v>
      </c>
      <c r="L65" s="296"/>
      <c r="M65" s="297"/>
      <c r="N65" s="42"/>
      <c r="O65" s="38"/>
    </row>
    <row r="66" spans="1:17" ht="23.1" customHeight="1">
      <c r="A66" s="60"/>
      <c r="B66" s="69"/>
      <c r="C66" s="224"/>
      <c r="D66" s="69"/>
      <c r="E66" s="70"/>
      <c r="F66" s="70"/>
      <c r="G66" s="296">
        <f>742000</f>
        <v>742000</v>
      </c>
      <c r="H66" s="297"/>
      <c r="I66" s="43"/>
      <c r="J66" s="35" t="s">
        <v>256</v>
      </c>
      <c r="K66" s="36" t="s">
        <v>257</v>
      </c>
      <c r="L66" s="296">
        <v>0</v>
      </c>
      <c r="M66" s="297"/>
      <c r="N66" s="42"/>
      <c r="O66" s="38"/>
    </row>
    <row r="67" spans="1:17" ht="23.1" customHeight="1">
      <c r="A67" s="60"/>
      <c r="B67" s="69"/>
      <c r="C67" s="224"/>
      <c r="D67" s="69"/>
      <c r="E67" s="70"/>
      <c r="F67" s="70"/>
      <c r="G67" s="296">
        <f>2400+165130</f>
        <v>167530</v>
      </c>
      <c r="H67" s="297"/>
      <c r="I67" s="43"/>
      <c r="J67" s="35" t="s">
        <v>269</v>
      </c>
      <c r="K67" s="36" t="s">
        <v>258</v>
      </c>
      <c r="L67" s="296">
        <v>0</v>
      </c>
      <c r="M67" s="297"/>
      <c r="N67" s="42"/>
      <c r="O67" s="38"/>
    </row>
    <row r="68" spans="1:17" ht="23.1" customHeight="1">
      <c r="A68" s="60"/>
      <c r="B68" s="69"/>
      <c r="C68" s="224"/>
      <c r="D68" s="69"/>
      <c r="E68" s="70"/>
      <c r="F68" s="70"/>
      <c r="G68" s="296">
        <f>6640+15796+12160+176500</f>
        <v>211096</v>
      </c>
      <c r="H68" s="297"/>
      <c r="I68" s="43"/>
      <c r="J68" s="43" t="s">
        <v>177</v>
      </c>
      <c r="K68" s="36" t="s">
        <v>126</v>
      </c>
      <c r="L68" s="296">
        <v>176500</v>
      </c>
      <c r="M68" s="297"/>
      <c r="N68" s="42"/>
      <c r="O68" s="38"/>
    </row>
    <row r="69" spans="1:17" ht="23.1" customHeight="1">
      <c r="A69" s="60"/>
      <c r="B69" s="69"/>
      <c r="C69" s="224"/>
      <c r="D69" s="69"/>
      <c r="E69" s="70"/>
      <c r="F69" s="70"/>
      <c r="G69" s="296">
        <f>585400+718765+122820+95200+667300+613500+612000</f>
        <v>3414985</v>
      </c>
      <c r="H69" s="297"/>
      <c r="I69" s="44"/>
      <c r="J69" s="44" t="s">
        <v>157</v>
      </c>
      <c r="K69" s="36" t="s">
        <v>161</v>
      </c>
      <c r="L69" s="296">
        <v>612000</v>
      </c>
      <c r="M69" s="297"/>
      <c r="N69" s="42"/>
      <c r="O69" s="38"/>
    </row>
    <row r="70" spans="1:17" ht="23.1" customHeight="1">
      <c r="A70" s="60"/>
      <c r="B70" s="69"/>
      <c r="C70" s="224"/>
      <c r="D70" s="69"/>
      <c r="E70" s="70"/>
      <c r="F70" s="70"/>
      <c r="G70" s="296">
        <f>10000+10490</f>
        <v>20490</v>
      </c>
      <c r="H70" s="297"/>
      <c r="I70" s="44"/>
      <c r="J70" s="43" t="s">
        <v>14</v>
      </c>
      <c r="K70" s="36" t="s">
        <v>153</v>
      </c>
      <c r="L70" s="296">
        <v>0</v>
      </c>
      <c r="M70" s="297"/>
      <c r="N70" s="42"/>
      <c r="O70" s="38"/>
    </row>
    <row r="71" spans="1:17" ht="18" customHeight="1">
      <c r="A71" s="60"/>
      <c r="B71" s="69"/>
      <c r="C71" s="224"/>
      <c r="D71" s="69"/>
      <c r="E71" s="70"/>
      <c r="F71" s="70"/>
      <c r="G71" s="296"/>
      <c r="H71" s="297"/>
      <c r="I71" s="44"/>
      <c r="J71" s="179"/>
      <c r="K71" s="36"/>
      <c r="L71" s="296">
        <v>0</v>
      </c>
      <c r="M71" s="297"/>
      <c r="N71" s="42"/>
      <c r="O71" s="38"/>
    </row>
    <row r="72" spans="1:17" ht="23.1" customHeight="1">
      <c r="A72" s="60"/>
      <c r="B72" s="69"/>
      <c r="C72" s="224"/>
      <c r="D72" s="69"/>
      <c r="E72" s="70"/>
      <c r="F72" s="70"/>
      <c r="G72" s="296"/>
      <c r="H72" s="297"/>
      <c r="I72" s="44"/>
      <c r="J72" s="179"/>
      <c r="K72" s="36"/>
      <c r="L72" s="296">
        <v>0</v>
      </c>
      <c r="M72" s="297"/>
      <c r="N72" s="42"/>
      <c r="O72" s="42"/>
    </row>
    <row r="73" spans="1:17" ht="20.25">
      <c r="A73" s="60"/>
      <c r="B73" s="69"/>
      <c r="C73" s="224"/>
      <c r="D73" s="69"/>
      <c r="E73" s="70"/>
      <c r="F73" s="70"/>
      <c r="G73" s="296">
        <v>0</v>
      </c>
      <c r="H73" s="297"/>
      <c r="I73" s="44"/>
      <c r="J73" s="44"/>
      <c r="K73" s="36"/>
      <c r="L73" s="296"/>
      <c r="M73" s="297"/>
      <c r="N73" s="42"/>
      <c r="O73" s="42"/>
    </row>
    <row r="74" spans="1:17" ht="20.25">
      <c r="A74" s="60"/>
      <c r="B74" s="69"/>
      <c r="C74" s="224"/>
      <c r="D74" s="69"/>
      <c r="E74" s="70"/>
      <c r="F74" s="70"/>
      <c r="G74" s="303">
        <v>0</v>
      </c>
      <c r="H74" s="304"/>
      <c r="I74" s="44"/>
      <c r="J74" s="44"/>
      <c r="K74" s="36"/>
      <c r="L74" s="303"/>
      <c r="M74" s="304"/>
      <c r="N74" s="42"/>
      <c r="O74" s="42"/>
    </row>
    <row r="75" spans="1:17" ht="21" customHeight="1">
      <c r="A75" s="60"/>
      <c r="B75" s="69"/>
      <c r="C75" s="224"/>
      <c r="D75" s="69"/>
      <c r="E75" s="70"/>
      <c r="F75" s="70"/>
      <c r="G75" s="357">
        <f>SUM(G62:H74)</f>
        <v>17446372.780000001</v>
      </c>
      <c r="H75" s="358"/>
      <c r="I75" s="44"/>
      <c r="J75" s="43"/>
      <c r="K75" s="36"/>
      <c r="L75" s="357">
        <f>SUM(L62:M74)</f>
        <v>1720831.37</v>
      </c>
      <c r="M75" s="358"/>
      <c r="N75" s="42"/>
      <c r="O75" s="42"/>
    </row>
    <row r="76" spans="1:17" ht="17.100000000000001" customHeight="1" thickBot="1">
      <c r="A76" s="60"/>
      <c r="B76" s="69"/>
      <c r="C76" s="224"/>
      <c r="D76" s="69"/>
      <c r="E76" s="70"/>
      <c r="F76" s="70"/>
      <c r="G76" s="330">
        <f>G61+G75</f>
        <v>32954392.100000001</v>
      </c>
      <c r="H76" s="331"/>
      <c r="I76" s="359" t="s">
        <v>62</v>
      </c>
      <c r="J76" s="359"/>
      <c r="K76" s="36"/>
      <c r="L76" s="330">
        <f>+L61+L75</f>
        <v>3702417.17</v>
      </c>
      <c r="M76" s="331"/>
      <c r="N76" s="42"/>
      <c r="O76" s="42"/>
    </row>
    <row r="77" spans="1:17" ht="17.100000000000001" customHeight="1" thickTop="1">
      <c r="A77" s="60"/>
      <c r="B77" s="69"/>
      <c r="C77" s="224"/>
      <c r="D77" s="69"/>
      <c r="E77" s="70"/>
      <c r="F77" s="70"/>
      <c r="G77" s="296">
        <f>G44-G76</f>
        <v>8575034.3800000027</v>
      </c>
      <c r="H77" s="297"/>
      <c r="I77" s="359" t="s">
        <v>61</v>
      </c>
      <c r="J77" s="359"/>
      <c r="K77" s="36"/>
      <c r="L77" s="296">
        <f>L44-L76</f>
        <v>-699641.46</v>
      </c>
      <c r="M77" s="297"/>
      <c r="N77" s="42"/>
      <c r="O77" s="42"/>
    </row>
    <row r="78" spans="1:17" ht="17.100000000000001" customHeight="1">
      <c r="A78" s="60"/>
      <c r="B78" s="69"/>
      <c r="C78" s="224"/>
      <c r="D78" s="69"/>
      <c r="E78" s="71"/>
      <c r="F78" s="71"/>
      <c r="G78" s="296"/>
      <c r="H78" s="297"/>
      <c r="I78" s="359" t="s">
        <v>60</v>
      </c>
      <c r="J78" s="359"/>
      <c r="K78" s="36"/>
      <c r="L78" s="286"/>
      <c r="M78" s="287"/>
      <c r="N78" s="42" t="s">
        <v>111</v>
      </c>
      <c r="O78" s="39">
        <v>37660223.899999999</v>
      </c>
    </row>
    <row r="79" spans="1:17" ht="17.100000000000001" customHeight="1">
      <c r="A79" s="60"/>
      <c r="B79" s="69"/>
      <c r="C79" s="224"/>
      <c r="D79" s="69"/>
      <c r="E79" s="71"/>
      <c r="F79" s="71"/>
      <c r="G79" s="296"/>
      <c r="H79" s="297"/>
      <c r="I79" s="359" t="s">
        <v>59</v>
      </c>
      <c r="J79" s="359"/>
      <c r="K79" s="36"/>
      <c r="L79" s="296"/>
      <c r="M79" s="297"/>
      <c r="N79" s="42" t="s">
        <v>15</v>
      </c>
      <c r="O79" s="39">
        <v>0</v>
      </c>
      <c r="P79" s="38">
        <f>SUM(O78:O79)</f>
        <v>37660223.899999999</v>
      </c>
    </row>
    <row r="80" spans="1:17" ht="17.100000000000001" customHeight="1" thickBot="1">
      <c r="A80" s="234"/>
      <c r="B80" s="235"/>
      <c r="C80" s="236"/>
      <c r="D80" s="235"/>
      <c r="E80" s="236"/>
      <c r="F80" s="235"/>
      <c r="G80" s="330">
        <f>G10+G44-G76</f>
        <v>37660223.899999999</v>
      </c>
      <c r="H80" s="331"/>
      <c r="I80" s="355" t="s">
        <v>58</v>
      </c>
      <c r="J80" s="356"/>
      <c r="K80" s="45"/>
      <c r="L80" s="330">
        <f>L10+L44-L76</f>
        <v>37660223.899999999</v>
      </c>
      <c r="M80" s="331"/>
      <c r="N80" s="84" t="s">
        <v>165</v>
      </c>
      <c r="O80" s="85">
        <f>G80-L80</f>
        <v>0</v>
      </c>
      <c r="P80" s="39"/>
      <c r="Q80" s="39">
        <f>P79-L80</f>
        <v>0</v>
      </c>
    </row>
    <row r="81" spans="1:15" ht="10.5" customHeight="1" thickTop="1">
      <c r="A81" s="63"/>
      <c r="B81" s="72"/>
      <c r="C81" s="72"/>
      <c r="D81" s="72"/>
      <c r="E81" s="72"/>
      <c r="F81" s="72"/>
      <c r="G81" s="46"/>
      <c r="H81" s="46"/>
      <c r="I81" s="177"/>
      <c r="J81" s="177"/>
      <c r="K81" s="47"/>
      <c r="L81" s="46"/>
      <c r="M81" s="46"/>
      <c r="N81" s="42"/>
      <c r="O81" s="42"/>
    </row>
    <row r="82" spans="1:15" s="238" customFormat="1" ht="21">
      <c r="A82" s="237" t="s">
        <v>304</v>
      </c>
      <c r="F82" s="237" t="s">
        <v>304</v>
      </c>
      <c r="G82" s="104"/>
      <c r="I82" s="239"/>
      <c r="J82" s="239"/>
      <c r="K82" s="243" t="s">
        <v>304</v>
      </c>
    </row>
    <row r="83" spans="1:15" s="238" customFormat="1" ht="21.75" customHeight="1">
      <c r="A83" s="279" t="s">
        <v>303</v>
      </c>
      <c r="B83" s="279"/>
      <c r="C83" s="279"/>
      <c r="E83" s="104"/>
      <c r="F83" s="279" t="s">
        <v>284</v>
      </c>
      <c r="G83" s="279"/>
      <c r="H83" s="279"/>
      <c r="I83" s="279"/>
      <c r="J83" s="240"/>
      <c r="K83" s="239" t="s">
        <v>239</v>
      </c>
      <c r="L83" s="241"/>
    </row>
    <row r="84" spans="1:15" s="238" customFormat="1" ht="18" customHeight="1">
      <c r="A84" s="280" t="s">
        <v>264</v>
      </c>
      <c r="B84" s="280"/>
      <c r="C84" s="280"/>
      <c r="D84" s="239"/>
      <c r="E84" s="104"/>
      <c r="F84" s="281" t="s">
        <v>302</v>
      </c>
      <c r="G84" s="281"/>
      <c r="H84" s="281"/>
      <c r="I84" s="281"/>
      <c r="J84" s="242"/>
      <c r="K84" s="239" t="s">
        <v>57</v>
      </c>
    </row>
    <row r="85" spans="1:15" s="59" customFormat="1" ht="6.75" customHeight="1">
      <c r="G85" s="58"/>
      <c r="I85" s="174"/>
      <c r="J85" s="174"/>
      <c r="K85" s="174"/>
    </row>
    <row r="86" spans="1:15" ht="7.5" customHeight="1"/>
  </sheetData>
  <mergeCells count="190">
    <mergeCell ref="G80:H80"/>
    <mergeCell ref="I80:J80"/>
    <mergeCell ref="L80:M80"/>
    <mergeCell ref="L74:M74"/>
    <mergeCell ref="G74:H74"/>
    <mergeCell ref="G78:H78"/>
    <mergeCell ref="I78:J78"/>
    <mergeCell ref="L78:M78"/>
    <mergeCell ref="G79:H79"/>
    <mergeCell ref="I79:J79"/>
    <mergeCell ref="L79:M79"/>
    <mergeCell ref="G76:H76"/>
    <mergeCell ref="I76:J76"/>
    <mergeCell ref="L76:M76"/>
    <mergeCell ref="G77:H77"/>
    <mergeCell ref="I77:J77"/>
    <mergeCell ref="L77:M77"/>
    <mergeCell ref="G75:H75"/>
    <mergeCell ref="L75:M75"/>
    <mergeCell ref="G72:H72"/>
    <mergeCell ref="L72:M72"/>
    <mergeCell ref="G73:H73"/>
    <mergeCell ref="L73:M73"/>
    <mergeCell ref="G61:H61"/>
    <mergeCell ref="L61:M61"/>
    <mergeCell ref="G63:H63"/>
    <mergeCell ref="L63:M63"/>
    <mergeCell ref="G64:H64"/>
    <mergeCell ref="L64:M64"/>
    <mergeCell ref="G69:H69"/>
    <mergeCell ref="L69:M69"/>
    <mergeCell ref="G70:H70"/>
    <mergeCell ref="L70:M70"/>
    <mergeCell ref="G71:H71"/>
    <mergeCell ref="L71:M71"/>
    <mergeCell ref="G65:H65"/>
    <mergeCell ref="L65:M65"/>
    <mergeCell ref="G66:H66"/>
    <mergeCell ref="L66:M66"/>
    <mergeCell ref="G67:H67"/>
    <mergeCell ref="L67:M67"/>
    <mergeCell ref="G68:H68"/>
    <mergeCell ref="L68:M68"/>
    <mergeCell ref="G58:H58"/>
    <mergeCell ref="L58:M58"/>
    <mergeCell ref="G59:H59"/>
    <mergeCell ref="L59:M59"/>
    <mergeCell ref="G60:H60"/>
    <mergeCell ref="L60:M60"/>
    <mergeCell ref="G55:H55"/>
    <mergeCell ref="L55:M55"/>
    <mergeCell ref="G56:H56"/>
    <mergeCell ref="L56:M56"/>
    <mergeCell ref="G57:H57"/>
    <mergeCell ref="L57:M57"/>
    <mergeCell ref="G51:H51"/>
    <mergeCell ref="L51:M51"/>
    <mergeCell ref="G53:H53"/>
    <mergeCell ref="L53:M53"/>
    <mergeCell ref="G54:H54"/>
    <mergeCell ref="L54:M54"/>
    <mergeCell ref="L48:M48"/>
    <mergeCell ref="G49:H49"/>
    <mergeCell ref="L49:M49"/>
    <mergeCell ref="G50:H50"/>
    <mergeCell ref="L50:M50"/>
    <mergeCell ref="L52:M52"/>
    <mergeCell ref="G52:H52"/>
    <mergeCell ref="P50:Q50"/>
    <mergeCell ref="A45:H45"/>
    <mergeCell ref="I45:J47"/>
    <mergeCell ref="K45:K47"/>
    <mergeCell ref="L45:M45"/>
    <mergeCell ref="A46:B46"/>
    <mergeCell ref="G46:H46"/>
    <mergeCell ref="L46:M46"/>
    <mergeCell ref="A47:B47"/>
    <mergeCell ref="G47:H47"/>
    <mergeCell ref="L47:M47"/>
    <mergeCell ref="C46:D46"/>
    <mergeCell ref="E46:F46"/>
    <mergeCell ref="C47:D47"/>
    <mergeCell ref="E47:F47"/>
    <mergeCell ref="G42:H42"/>
    <mergeCell ref="L42:M42"/>
    <mergeCell ref="G43:H43"/>
    <mergeCell ref="I43:J43"/>
    <mergeCell ref="L43:M43"/>
    <mergeCell ref="G44:H44"/>
    <mergeCell ref="I44:J44"/>
    <mergeCell ref="L44:M44"/>
    <mergeCell ref="G39:H39"/>
    <mergeCell ref="I39:J39"/>
    <mergeCell ref="L39:M39"/>
    <mergeCell ref="G40:H40"/>
    <mergeCell ref="L40:M40"/>
    <mergeCell ref="G41:H41"/>
    <mergeCell ref="L41:M41"/>
    <mergeCell ref="G37:H37"/>
    <mergeCell ref="I37:J37"/>
    <mergeCell ref="L37:M37"/>
    <mergeCell ref="G38:H38"/>
    <mergeCell ref="I38:J38"/>
    <mergeCell ref="L38:M38"/>
    <mergeCell ref="G31:H31"/>
    <mergeCell ref="L31:M31"/>
    <mergeCell ref="G32:H32"/>
    <mergeCell ref="L32:M32"/>
    <mergeCell ref="G35:H35"/>
    <mergeCell ref="L35:M35"/>
    <mergeCell ref="G28:H28"/>
    <mergeCell ref="L28:M28"/>
    <mergeCell ref="G29:H29"/>
    <mergeCell ref="L29:M29"/>
    <mergeCell ref="G30:H30"/>
    <mergeCell ref="L30:M30"/>
    <mergeCell ref="G26:H26"/>
    <mergeCell ref="L26:M26"/>
    <mergeCell ref="G27:H27"/>
    <mergeCell ref="I27:J27"/>
    <mergeCell ref="L27:M27"/>
    <mergeCell ref="G23:H23"/>
    <mergeCell ref="L23:M23"/>
    <mergeCell ref="G24:H24"/>
    <mergeCell ref="I24:J24"/>
    <mergeCell ref="L24:M24"/>
    <mergeCell ref="G25:H25"/>
    <mergeCell ref="L25:M25"/>
    <mergeCell ref="G20:H20"/>
    <mergeCell ref="I20:J20"/>
    <mergeCell ref="L20:M20"/>
    <mergeCell ref="G22:H22"/>
    <mergeCell ref="I22:J22"/>
    <mergeCell ref="L22:M22"/>
    <mergeCell ref="I21:J21"/>
    <mergeCell ref="L21:M21"/>
    <mergeCell ref="G21:H21"/>
    <mergeCell ref="G19:H19"/>
    <mergeCell ref="I19:J19"/>
    <mergeCell ref="L19:M19"/>
    <mergeCell ref="G16:H16"/>
    <mergeCell ref="I16:J16"/>
    <mergeCell ref="L16:M16"/>
    <mergeCell ref="G17:H17"/>
    <mergeCell ref="I17:J17"/>
    <mergeCell ref="L17:M17"/>
    <mergeCell ref="G13:H13"/>
    <mergeCell ref="I13:J13"/>
    <mergeCell ref="L13:M13"/>
    <mergeCell ref="G18:H18"/>
    <mergeCell ref="A2:M2"/>
    <mergeCell ref="A3:M3"/>
    <mergeCell ref="A4:M4"/>
    <mergeCell ref="A5:M5"/>
    <mergeCell ref="A6:M6"/>
    <mergeCell ref="A7:H7"/>
    <mergeCell ref="I7:J9"/>
    <mergeCell ref="K7:K9"/>
    <mergeCell ref="L7:M7"/>
    <mergeCell ref="A8:B8"/>
    <mergeCell ref="C8:D8"/>
    <mergeCell ref="C9:D9"/>
    <mergeCell ref="E8:F8"/>
    <mergeCell ref="E9:F9"/>
    <mergeCell ref="I18:J18"/>
    <mergeCell ref="L18:M18"/>
    <mergeCell ref="A83:C83"/>
    <mergeCell ref="A84:C84"/>
    <mergeCell ref="F83:I83"/>
    <mergeCell ref="F84:I84"/>
    <mergeCell ref="J62:K62"/>
    <mergeCell ref="L62:M62"/>
    <mergeCell ref="G62:H62"/>
    <mergeCell ref="L8:M8"/>
    <mergeCell ref="A9:B9"/>
    <mergeCell ref="L9:M9"/>
    <mergeCell ref="G10:H10"/>
    <mergeCell ref="I10:J10"/>
    <mergeCell ref="L10:M10"/>
    <mergeCell ref="G14:H14"/>
    <mergeCell ref="I14:J14"/>
    <mergeCell ref="L14:M14"/>
    <mergeCell ref="G15:H15"/>
    <mergeCell ref="I15:J15"/>
    <mergeCell ref="L15:M15"/>
    <mergeCell ref="I11:J11"/>
    <mergeCell ref="L11:M11"/>
    <mergeCell ref="G12:H12"/>
    <mergeCell ref="I12:J12"/>
    <mergeCell ref="L12:M12"/>
  </mergeCells>
  <pageMargins left="0.3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topLeftCell="A40" zoomScale="120" zoomScaleNormal="120" workbookViewId="0">
      <selection activeCell="D50" sqref="D50"/>
    </sheetView>
  </sheetViews>
  <sheetFormatPr defaultRowHeight="14.25"/>
  <cols>
    <col min="1" max="1" width="9.140625" style="186"/>
    <col min="2" max="2" width="5.28515625" style="186" customWidth="1"/>
    <col min="3" max="4" width="9.140625" style="186"/>
    <col min="5" max="5" width="12.28515625" style="186" customWidth="1"/>
    <col min="6" max="6" width="9.140625" style="186"/>
    <col min="7" max="7" width="10.28515625" style="186" customWidth="1"/>
    <col min="8" max="8" width="3.42578125" style="186" customWidth="1"/>
    <col min="9" max="9" width="9.140625" style="186"/>
    <col min="10" max="11" width="6.140625" style="186" customWidth="1"/>
    <col min="12" max="12" width="14.5703125" style="186" bestFit="1" customWidth="1"/>
    <col min="13" max="16384" width="9.140625" style="186"/>
  </cols>
  <sheetData>
    <row r="1" spans="1:12" ht="21">
      <c r="A1" s="381" t="s">
        <v>0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ht="21">
      <c r="A2" s="381" t="s">
        <v>259</v>
      </c>
      <c r="B2" s="381"/>
      <c r="C2" s="381"/>
      <c r="D2" s="381"/>
      <c r="E2" s="381"/>
      <c r="F2" s="381"/>
      <c r="G2" s="381"/>
      <c r="H2" s="381"/>
      <c r="I2" s="381"/>
      <c r="J2" s="381"/>
    </row>
    <row r="3" spans="1:12" ht="21">
      <c r="A3" s="382" t="s">
        <v>500</v>
      </c>
      <c r="B3" s="382"/>
      <c r="C3" s="382"/>
      <c r="D3" s="382"/>
      <c r="E3" s="382"/>
      <c r="F3" s="382"/>
      <c r="G3" s="382"/>
      <c r="H3" s="382"/>
      <c r="I3" s="382"/>
      <c r="J3" s="382"/>
    </row>
    <row r="4" spans="1:12" ht="21">
      <c r="A4" s="383" t="s">
        <v>1</v>
      </c>
      <c r="B4" s="384"/>
      <c r="C4" s="384"/>
      <c r="D4" s="384"/>
      <c r="E4" s="385"/>
      <c r="F4" s="187" t="s">
        <v>2</v>
      </c>
      <c r="G4" s="386" t="s">
        <v>3</v>
      </c>
      <c r="H4" s="387"/>
      <c r="I4" s="386" t="s">
        <v>4</v>
      </c>
      <c r="J4" s="387"/>
    </row>
    <row r="5" spans="1:12" ht="21">
      <c r="A5" s="363" t="s">
        <v>15</v>
      </c>
      <c r="B5" s="364"/>
      <c r="C5" s="364"/>
      <c r="D5" s="364"/>
      <c r="E5" s="365"/>
      <c r="F5" s="188" t="s">
        <v>142</v>
      </c>
      <c r="G5" s="366">
        <v>0</v>
      </c>
      <c r="H5" s="366"/>
      <c r="I5" s="367"/>
      <c r="J5" s="367"/>
    </row>
    <row r="6" spans="1:12" ht="21">
      <c r="A6" s="368" t="s">
        <v>166</v>
      </c>
      <c r="B6" s="369"/>
      <c r="C6" s="369"/>
      <c r="D6" s="369"/>
      <c r="E6" s="370"/>
      <c r="F6" s="188" t="s">
        <v>143</v>
      </c>
      <c r="G6" s="371">
        <v>1937738.41</v>
      </c>
      <c r="H6" s="372"/>
      <c r="I6" s="371"/>
      <c r="J6" s="372"/>
    </row>
    <row r="7" spans="1:12" ht="21">
      <c r="A7" s="368" t="s">
        <v>167</v>
      </c>
      <c r="B7" s="369"/>
      <c r="C7" s="369"/>
      <c r="D7" s="369"/>
      <c r="E7" s="370"/>
      <c r="F7" s="188"/>
      <c r="G7" s="373">
        <v>194650.71</v>
      </c>
      <c r="H7" s="374"/>
      <c r="I7" s="373"/>
      <c r="J7" s="374"/>
    </row>
    <row r="8" spans="1:12" ht="21">
      <c r="A8" s="368" t="s">
        <v>168</v>
      </c>
      <c r="B8" s="369"/>
      <c r="C8" s="369"/>
      <c r="D8" s="369"/>
      <c r="E8" s="370"/>
      <c r="F8" s="188"/>
      <c r="G8" s="373">
        <v>10194216.73</v>
      </c>
      <c r="H8" s="374"/>
      <c r="I8" s="373"/>
      <c r="J8" s="374"/>
      <c r="K8" s="186" t="s">
        <v>217</v>
      </c>
    </row>
    <row r="9" spans="1:12" ht="21">
      <c r="A9" s="363" t="s">
        <v>169</v>
      </c>
      <c r="B9" s="364"/>
      <c r="C9" s="364"/>
      <c r="D9" s="364"/>
      <c r="E9" s="365"/>
      <c r="F9" s="188" t="s">
        <v>144</v>
      </c>
      <c r="G9" s="373">
        <v>5165708.29</v>
      </c>
      <c r="H9" s="374"/>
      <c r="I9" s="373"/>
      <c r="J9" s="374"/>
    </row>
    <row r="10" spans="1:12" ht="21">
      <c r="A10" s="363" t="s">
        <v>170</v>
      </c>
      <c r="B10" s="364"/>
      <c r="C10" s="364"/>
      <c r="D10" s="364"/>
      <c r="E10" s="365"/>
      <c r="F10" s="188"/>
      <c r="G10" s="373">
        <v>775996.12</v>
      </c>
      <c r="H10" s="374"/>
      <c r="I10" s="373"/>
      <c r="J10" s="374"/>
    </row>
    <row r="11" spans="1:12" ht="21">
      <c r="A11" s="210" t="s">
        <v>292</v>
      </c>
      <c r="B11" s="211"/>
      <c r="C11" s="211"/>
      <c r="D11" s="211"/>
      <c r="E11" s="212"/>
      <c r="F11" s="188"/>
      <c r="G11" s="376">
        <v>10000000</v>
      </c>
      <c r="H11" s="377"/>
      <c r="I11" s="208"/>
      <c r="J11" s="209"/>
    </row>
    <row r="12" spans="1:12" ht="21">
      <c r="A12" s="189" t="s">
        <v>175</v>
      </c>
      <c r="B12" s="190"/>
      <c r="C12" s="190"/>
      <c r="D12" s="190"/>
      <c r="E12" s="191"/>
      <c r="F12" s="188"/>
      <c r="G12" s="376">
        <v>9391913.6400000006</v>
      </c>
      <c r="H12" s="377"/>
      <c r="I12" s="192"/>
      <c r="J12" s="193"/>
      <c r="L12" s="207">
        <f>SUM(G6:H12)</f>
        <v>37660223.900000006</v>
      </c>
    </row>
    <row r="13" spans="1:12" ht="21">
      <c r="A13" s="363" t="s">
        <v>261</v>
      </c>
      <c r="B13" s="364"/>
      <c r="C13" s="364"/>
      <c r="D13" s="364"/>
      <c r="E13" s="365"/>
      <c r="F13" s="188" t="s">
        <v>145</v>
      </c>
      <c r="G13" s="376">
        <f>60640.58-7967.28-2753.66-2188.51-815.24</f>
        <v>46915.89</v>
      </c>
      <c r="H13" s="377"/>
      <c r="I13" s="376"/>
      <c r="J13" s="377"/>
    </row>
    <row r="14" spans="1:12" ht="21">
      <c r="A14" s="378" t="s">
        <v>243</v>
      </c>
      <c r="B14" s="379"/>
      <c r="C14" s="379"/>
      <c r="D14" s="379"/>
      <c r="E14" s="380"/>
      <c r="F14" s="188" t="s">
        <v>146</v>
      </c>
      <c r="G14" s="373">
        <f>113070-285-1110-1190-385</f>
        <v>110100</v>
      </c>
      <c r="H14" s="374"/>
      <c r="I14" s="373"/>
      <c r="J14" s="374"/>
    </row>
    <row r="15" spans="1:12" ht="21">
      <c r="A15" s="375" t="s">
        <v>13</v>
      </c>
      <c r="B15" s="375"/>
      <c r="C15" s="375"/>
      <c r="D15" s="375"/>
      <c r="E15" s="375"/>
      <c r="F15" s="188" t="s">
        <v>126</v>
      </c>
      <c r="G15" s="373">
        <v>165100</v>
      </c>
      <c r="H15" s="374"/>
      <c r="I15" s="373"/>
      <c r="J15" s="374"/>
    </row>
    <row r="16" spans="1:12" ht="21">
      <c r="A16" s="375" t="s">
        <v>178</v>
      </c>
      <c r="B16" s="375"/>
      <c r="C16" s="375"/>
      <c r="D16" s="375"/>
      <c r="E16" s="375"/>
      <c r="F16" s="188" t="s">
        <v>161</v>
      </c>
      <c r="G16" s="376">
        <f>95200+667300-1376000+613500</f>
        <v>0</v>
      </c>
      <c r="H16" s="377"/>
      <c r="I16" s="192"/>
      <c r="J16" s="193"/>
    </row>
    <row r="17" spans="1:10" ht="21">
      <c r="A17" s="375" t="s">
        <v>152</v>
      </c>
      <c r="B17" s="375"/>
      <c r="C17" s="375"/>
      <c r="D17" s="375"/>
      <c r="E17" s="375"/>
      <c r="F17" s="188"/>
      <c r="G17" s="373">
        <f>113000-16000-21000</f>
        <v>76000</v>
      </c>
      <c r="H17" s="374"/>
      <c r="I17" s="192"/>
      <c r="J17" s="193"/>
    </row>
    <row r="18" spans="1:10" ht="21">
      <c r="A18" s="363" t="s">
        <v>6</v>
      </c>
      <c r="B18" s="364"/>
      <c r="C18" s="364"/>
      <c r="D18" s="364"/>
      <c r="E18" s="365"/>
      <c r="F18" s="188" t="s">
        <v>180</v>
      </c>
      <c r="G18" s="376">
        <v>400123</v>
      </c>
      <c r="H18" s="377"/>
      <c r="I18" s="192"/>
      <c r="J18" s="193"/>
    </row>
    <row r="19" spans="1:10" ht="21">
      <c r="A19" s="363" t="s">
        <v>128</v>
      </c>
      <c r="B19" s="364"/>
      <c r="C19" s="364"/>
      <c r="D19" s="364"/>
      <c r="E19" s="365"/>
      <c r="F19" s="188" t="s">
        <v>130</v>
      </c>
      <c r="G19" s="376">
        <v>1539540</v>
      </c>
      <c r="H19" s="377"/>
      <c r="I19" s="192"/>
      <c r="J19" s="193"/>
    </row>
    <row r="20" spans="1:10" ht="21">
      <c r="A20" s="363" t="s">
        <v>129</v>
      </c>
      <c r="B20" s="364"/>
      <c r="C20" s="364"/>
      <c r="D20" s="364"/>
      <c r="E20" s="365"/>
      <c r="F20" s="188" t="s">
        <v>131</v>
      </c>
      <c r="G20" s="376">
        <v>3114340</v>
      </c>
      <c r="H20" s="377"/>
      <c r="I20" s="192"/>
      <c r="J20" s="193"/>
    </row>
    <row r="21" spans="1:10" ht="21">
      <c r="A21" s="363" t="s">
        <v>183</v>
      </c>
      <c r="B21" s="364"/>
      <c r="C21" s="364"/>
      <c r="D21" s="364"/>
      <c r="E21" s="365"/>
      <c r="F21" s="188" t="s">
        <v>131</v>
      </c>
      <c r="G21" s="376">
        <v>1006695</v>
      </c>
      <c r="H21" s="377"/>
      <c r="I21" s="192"/>
      <c r="J21" s="193"/>
    </row>
    <row r="22" spans="1:10" ht="21">
      <c r="A22" s="363" t="s">
        <v>7</v>
      </c>
      <c r="B22" s="364"/>
      <c r="C22" s="364"/>
      <c r="D22" s="364"/>
      <c r="E22" s="365"/>
      <c r="F22" s="188" t="s">
        <v>132</v>
      </c>
      <c r="G22" s="376">
        <v>120860</v>
      </c>
      <c r="H22" s="377"/>
      <c r="I22" s="192"/>
      <c r="J22" s="193"/>
    </row>
    <row r="23" spans="1:10" ht="21">
      <c r="A23" s="363" t="s">
        <v>8</v>
      </c>
      <c r="B23" s="364"/>
      <c r="C23" s="364"/>
      <c r="D23" s="364"/>
      <c r="E23" s="365"/>
      <c r="F23" s="188" t="s">
        <v>133</v>
      </c>
      <c r="G23" s="376">
        <v>2141423.46</v>
      </c>
      <c r="H23" s="377"/>
      <c r="I23" s="192"/>
      <c r="J23" s="193"/>
    </row>
    <row r="24" spans="1:10" ht="21">
      <c r="A24" s="363" t="s">
        <v>9</v>
      </c>
      <c r="B24" s="364"/>
      <c r="C24" s="364"/>
      <c r="D24" s="364"/>
      <c r="E24" s="365"/>
      <c r="F24" s="188" t="s">
        <v>134</v>
      </c>
      <c r="G24" s="376">
        <v>1595284.1</v>
      </c>
      <c r="H24" s="377"/>
      <c r="I24" s="192"/>
      <c r="J24" s="193"/>
    </row>
    <row r="25" spans="1:10" ht="21">
      <c r="A25" s="363" t="s">
        <v>10</v>
      </c>
      <c r="B25" s="364"/>
      <c r="C25" s="364"/>
      <c r="D25" s="364"/>
      <c r="E25" s="365"/>
      <c r="F25" s="188" t="s">
        <v>135</v>
      </c>
      <c r="G25" s="376">
        <v>703503.76</v>
      </c>
      <c r="H25" s="377"/>
      <c r="I25" s="192"/>
      <c r="J25" s="193"/>
    </row>
    <row r="26" spans="1:10" ht="21">
      <c r="A26" s="363" t="s">
        <v>12</v>
      </c>
      <c r="B26" s="364"/>
      <c r="C26" s="364"/>
      <c r="D26" s="364"/>
      <c r="E26" s="365"/>
      <c r="F26" s="188" t="s">
        <v>136</v>
      </c>
      <c r="G26" s="376">
        <v>267350</v>
      </c>
      <c r="H26" s="377"/>
      <c r="I26" s="192"/>
      <c r="J26" s="193"/>
    </row>
    <row r="27" spans="1:10" ht="21">
      <c r="A27" s="363" t="s">
        <v>56</v>
      </c>
      <c r="B27" s="364"/>
      <c r="C27" s="364"/>
      <c r="D27" s="364"/>
      <c r="E27" s="365"/>
      <c r="F27" s="188" t="s">
        <v>181</v>
      </c>
      <c r="G27" s="376">
        <v>2632900</v>
      </c>
      <c r="H27" s="377"/>
      <c r="I27" s="192"/>
      <c r="J27" s="193"/>
    </row>
    <row r="28" spans="1:10" ht="18" customHeight="1">
      <c r="A28" s="378" t="s">
        <v>179</v>
      </c>
      <c r="B28" s="379"/>
      <c r="C28" s="379"/>
      <c r="D28" s="379"/>
      <c r="E28" s="380"/>
      <c r="F28" s="188" t="s">
        <v>138</v>
      </c>
      <c r="G28" s="376">
        <v>0</v>
      </c>
      <c r="H28" s="377"/>
      <c r="I28" s="192"/>
      <c r="J28" s="193"/>
    </row>
    <row r="29" spans="1:10" ht="21">
      <c r="A29" s="363" t="s">
        <v>11</v>
      </c>
      <c r="B29" s="364"/>
      <c r="C29" s="364"/>
      <c r="D29" s="364"/>
      <c r="E29" s="365"/>
      <c r="F29" s="188" t="s">
        <v>182</v>
      </c>
      <c r="G29" s="376">
        <v>1986000</v>
      </c>
      <c r="H29" s="377"/>
      <c r="I29" s="192"/>
      <c r="J29" s="193"/>
    </row>
    <row r="30" spans="1:10" ht="21">
      <c r="A30" s="363" t="s">
        <v>75</v>
      </c>
      <c r="B30" s="364"/>
      <c r="C30" s="364"/>
      <c r="D30" s="364"/>
      <c r="E30" s="365"/>
      <c r="F30" s="188" t="s">
        <v>299</v>
      </c>
      <c r="G30" s="376">
        <v>11332085</v>
      </c>
      <c r="H30" s="377"/>
      <c r="I30" s="192"/>
      <c r="J30" s="193"/>
    </row>
    <row r="31" spans="1:10" ht="21">
      <c r="A31" s="360" t="s">
        <v>298</v>
      </c>
      <c r="B31" s="361"/>
      <c r="C31" s="361"/>
      <c r="D31" s="361"/>
      <c r="E31" s="362"/>
      <c r="F31" s="188" t="s">
        <v>299</v>
      </c>
      <c r="G31" s="376">
        <v>1037000</v>
      </c>
      <c r="H31" s="377"/>
      <c r="I31" s="215"/>
      <c r="J31" s="216"/>
    </row>
    <row r="32" spans="1:10" ht="21">
      <c r="A32" s="363" t="s">
        <v>14</v>
      </c>
      <c r="B32" s="364"/>
      <c r="C32" s="364"/>
      <c r="D32" s="364"/>
      <c r="E32" s="365"/>
      <c r="F32" s="188" t="s">
        <v>141</v>
      </c>
      <c r="G32" s="373"/>
      <c r="H32" s="374"/>
      <c r="I32" s="373">
        <f>16802835.12-10000+0.1-10490</f>
        <v>16782345.220000003</v>
      </c>
      <c r="J32" s="374"/>
    </row>
    <row r="33" spans="1:12" ht="21">
      <c r="A33" s="363" t="s">
        <v>16</v>
      </c>
      <c r="B33" s="364"/>
      <c r="C33" s="364"/>
      <c r="D33" s="364"/>
      <c r="E33" s="365"/>
      <c r="F33" s="188" t="s">
        <v>147</v>
      </c>
      <c r="G33" s="373"/>
      <c r="H33" s="374"/>
      <c r="I33" s="373">
        <v>10299783.08</v>
      </c>
      <c r="J33" s="374"/>
    </row>
    <row r="34" spans="1:12" ht="21">
      <c r="A34" s="195" t="s">
        <v>269</v>
      </c>
      <c r="B34" s="196"/>
      <c r="C34" s="196"/>
      <c r="D34" s="196"/>
      <c r="E34" s="197"/>
      <c r="F34" s="188" t="s">
        <v>140</v>
      </c>
      <c r="G34" s="376"/>
      <c r="H34" s="377"/>
      <c r="I34" s="376">
        <f>370100-2400-165130</f>
        <v>202570</v>
      </c>
      <c r="J34" s="377"/>
    </row>
    <row r="35" spans="1:12" ht="21">
      <c r="A35" s="363" t="s">
        <v>242</v>
      </c>
      <c r="B35" s="364"/>
      <c r="C35" s="364"/>
      <c r="D35" s="364"/>
      <c r="E35" s="365"/>
      <c r="F35" s="188"/>
      <c r="G35" s="373"/>
      <c r="H35" s="374"/>
      <c r="I35" s="373">
        <f>850066.26+1929.86</f>
        <v>851996.12</v>
      </c>
      <c r="J35" s="374"/>
    </row>
    <row r="36" spans="1:12" ht="21">
      <c r="A36" s="363" t="s">
        <v>229</v>
      </c>
      <c r="B36" s="364"/>
      <c r="C36" s="364"/>
      <c r="D36" s="364"/>
      <c r="E36" s="365"/>
      <c r="F36" s="188" t="s">
        <v>184</v>
      </c>
      <c r="G36" s="217"/>
      <c r="H36" s="218"/>
      <c r="I36" s="376">
        <f>22240204.67+4718019.69+1413050+2325960.23+1708515+2190927.19+649300+1710420.12+592974</f>
        <v>37549370.899999999</v>
      </c>
      <c r="J36" s="377"/>
    </row>
    <row r="37" spans="1:12" ht="21">
      <c r="A37" s="363" t="s">
        <v>17</v>
      </c>
      <c r="B37" s="364"/>
      <c r="C37" s="364" t="s">
        <v>18</v>
      </c>
      <c r="D37" s="364"/>
      <c r="E37" s="365"/>
      <c r="F37" s="188" t="s">
        <v>148</v>
      </c>
      <c r="G37" s="373"/>
      <c r="H37" s="374"/>
      <c r="I37" s="373">
        <v>3222.59</v>
      </c>
      <c r="J37" s="374"/>
    </row>
    <row r="38" spans="1:12" ht="21">
      <c r="A38" s="363"/>
      <c r="B38" s="364"/>
      <c r="C38" s="364" t="s">
        <v>19</v>
      </c>
      <c r="D38" s="364"/>
      <c r="E38" s="365"/>
      <c r="F38" s="188" t="s">
        <v>149</v>
      </c>
      <c r="G38" s="373"/>
      <c r="H38" s="374"/>
      <c r="I38" s="373">
        <v>227728</v>
      </c>
      <c r="J38" s="374"/>
    </row>
    <row r="39" spans="1:12" ht="21">
      <c r="A39" s="363"/>
      <c r="B39" s="364"/>
      <c r="C39" s="364" t="s">
        <v>20</v>
      </c>
      <c r="D39" s="364"/>
      <c r="E39" s="365"/>
      <c r="F39" s="188" t="s">
        <v>151</v>
      </c>
      <c r="G39" s="373"/>
      <c r="H39" s="374"/>
      <c r="I39" s="390">
        <v>2966</v>
      </c>
      <c r="J39" s="391"/>
    </row>
    <row r="40" spans="1:12" ht="21">
      <c r="A40" s="195"/>
      <c r="B40" s="196"/>
      <c r="C40" s="364" t="s">
        <v>21</v>
      </c>
      <c r="D40" s="364"/>
      <c r="E40" s="365"/>
      <c r="F40" s="188" t="s">
        <v>150</v>
      </c>
      <c r="G40" s="373"/>
      <c r="H40" s="374"/>
      <c r="I40" s="373">
        <v>3559.2</v>
      </c>
      <c r="J40" s="374"/>
    </row>
    <row r="41" spans="1:12" ht="21">
      <c r="A41" s="195"/>
      <c r="B41" s="196"/>
      <c r="C41" s="196" t="s">
        <v>271</v>
      </c>
      <c r="D41" s="196"/>
      <c r="E41" s="196"/>
      <c r="F41" s="188"/>
      <c r="G41" s="192"/>
      <c r="H41" s="193"/>
      <c r="I41" s="376">
        <v>7903</v>
      </c>
      <c r="J41" s="377"/>
    </row>
    <row r="42" spans="1:12" ht="21">
      <c r="A42" s="195"/>
      <c r="B42" s="196"/>
      <c r="C42" s="196" t="s">
        <v>280</v>
      </c>
      <c r="D42" s="196"/>
      <c r="E42" s="196"/>
      <c r="F42" s="188"/>
      <c r="G42" s="198"/>
      <c r="H42" s="199"/>
      <c r="I42" s="376">
        <v>0</v>
      </c>
      <c r="J42" s="377"/>
    </row>
    <row r="43" spans="1:12" ht="21">
      <c r="A43" s="195"/>
      <c r="B43" s="196"/>
      <c r="C43" s="196" t="s">
        <v>286</v>
      </c>
      <c r="D43" s="196"/>
      <c r="E43" s="196"/>
      <c r="F43" s="188"/>
      <c r="G43" s="376"/>
      <c r="H43" s="377"/>
      <c r="I43" s="376">
        <v>4000</v>
      </c>
      <c r="J43" s="377"/>
    </row>
    <row r="44" spans="1:12" ht="21.75" thickBot="1">
      <c r="A44" s="200"/>
      <c r="B44" s="200"/>
      <c r="C44" s="200"/>
      <c r="D44" s="200"/>
      <c r="E44" s="200"/>
      <c r="F44" s="201"/>
      <c r="G44" s="388">
        <f>SUM(G5:H40)</f>
        <v>65935444.110000007</v>
      </c>
      <c r="H44" s="389"/>
      <c r="I44" s="388">
        <f>SUM(I32:J43)</f>
        <v>65935444.110000014</v>
      </c>
      <c r="J44" s="389"/>
      <c r="L44" s="194">
        <f>G44-I44</f>
        <v>0</v>
      </c>
    </row>
    <row r="45" spans="1:12" ht="21.75" thickTop="1">
      <c r="A45" s="200"/>
      <c r="B45" s="200"/>
      <c r="C45" s="200"/>
      <c r="D45" s="200"/>
      <c r="E45" s="200"/>
      <c r="F45" s="201"/>
      <c r="G45" s="220"/>
      <c r="H45" s="220"/>
      <c r="I45" s="220"/>
      <c r="J45" s="220"/>
      <c r="L45" s="194"/>
    </row>
    <row r="46" spans="1:12" ht="19.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</row>
    <row r="47" spans="1:12" ht="21">
      <c r="A47" s="203" t="s">
        <v>162</v>
      </c>
      <c r="B47" s="202"/>
      <c r="C47" s="202"/>
      <c r="D47" s="203" t="s">
        <v>287</v>
      </c>
      <c r="E47" s="202"/>
      <c r="F47" s="204"/>
      <c r="G47" s="202"/>
      <c r="H47" s="205"/>
      <c r="I47" s="204" t="s">
        <v>239</v>
      </c>
      <c r="J47" s="202"/>
    </row>
    <row r="48" spans="1:12" ht="21">
      <c r="A48" s="206" t="s">
        <v>247</v>
      </c>
      <c r="B48" s="206"/>
      <c r="C48" s="203"/>
      <c r="D48" s="203" t="s">
        <v>283</v>
      </c>
      <c r="E48" s="206"/>
      <c r="F48" s="206"/>
      <c r="G48" s="202"/>
      <c r="H48" s="202"/>
      <c r="I48" s="204" t="s">
        <v>57</v>
      </c>
      <c r="J48" s="202"/>
    </row>
    <row r="49" spans="9:9" ht="15" customHeight="1">
      <c r="I49" s="204"/>
    </row>
  </sheetData>
  <mergeCells count="101">
    <mergeCell ref="I43:J43"/>
    <mergeCell ref="G43:H43"/>
    <mergeCell ref="I42:J42"/>
    <mergeCell ref="I41:J41"/>
    <mergeCell ref="I40:J40"/>
    <mergeCell ref="I34:J34"/>
    <mergeCell ref="I33:J33"/>
    <mergeCell ref="I32:J32"/>
    <mergeCell ref="G34:H34"/>
    <mergeCell ref="G40:H40"/>
    <mergeCell ref="A18:E18"/>
    <mergeCell ref="A19:E19"/>
    <mergeCell ref="A20:E20"/>
    <mergeCell ref="G20:H20"/>
    <mergeCell ref="A22:E22"/>
    <mergeCell ref="G21:H21"/>
    <mergeCell ref="G22:H22"/>
    <mergeCell ref="G18:H18"/>
    <mergeCell ref="G19:H19"/>
    <mergeCell ref="C39:E39"/>
    <mergeCell ref="G39:H39"/>
    <mergeCell ref="G44:H44"/>
    <mergeCell ref="A23:E23"/>
    <mergeCell ref="A24:E24"/>
    <mergeCell ref="A25:E25"/>
    <mergeCell ref="A21:E21"/>
    <mergeCell ref="A26:E26"/>
    <mergeCell ref="G25:H25"/>
    <mergeCell ref="G23:H23"/>
    <mergeCell ref="G24:H24"/>
    <mergeCell ref="G26:H26"/>
    <mergeCell ref="A27:E27"/>
    <mergeCell ref="A28:E28"/>
    <mergeCell ref="A29:E29"/>
    <mergeCell ref="A30:E30"/>
    <mergeCell ref="A32:E32"/>
    <mergeCell ref="G32:H32"/>
    <mergeCell ref="G30:H30"/>
    <mergeCell ref="G27:H27"/>
    <mergeCell ref="G28:H28"/>
    <mergeCell ref="G29:H29"/>
    <mergeCell ref="G31:H31"/>
    <mergeCell ref="G33:H33"/>
    <mergeCell ref="A1:J1"/>
    <mergeCell ref="A2:J2"/>
    <mergeCell ref="A3:J3"/>
    <mergeCell ref="A4:E4"/>
    <mergeCell ref="G4:H4"/>
    <mergeCell ref="I4:J4"/>
    <mergeCell ref="I44:J44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I39:J39"/>
    <mergeCell ref="C40:E40"/>
    <mergeCell ref="A33:E33"/>
    <mergeCell ref="G11:H11"/>
    <mergeCell ref="I10:J10"/>
    <mergeCell ref="A15:E15"/>
    <mergeCell ref="G15:H15"/>
    <mergeCell ref="I15:J15"/>
    <mergeCell ref="I13:J13"/>
    <mergeCell ref="I14:J14"/>
    <mergeCell ref="A8:E8"/>
    <mergeCell ref="G8:H8"/>
    <mergeCell ref="I8:J8"/>
    <mergeCell ref="A31:E31"/>
    <mergeCell ref="A5:E5"/>
    <mergeCell ref="G5:H5"/>
    <mergeCell ref="I5:J5"/>
    <mergeCell ref="A6:E6"/>
    <mergeCell ref="G6:H6"/>
    <mergeCell ref="I6:J6"/>
    <mergeCell ref="A9:E9"/>
    <mergeCell ref="G9:H9"/>
    <mergeCell ref="I9:J9"/>
    <mergeCell ref="A7:E7"/>
    <mergeCell ref="G7:H7"/>
    <mergeCell ref="I7:J7"/>
    <mergeCell ref="A17:E17"/>
    <mergeCell ref="G17:H17"/>
    <mergeCell ref="A16:E16"/>
    <mergeCell ref="A10:E10"/>
    <mergeCell ref="G10:H10"/>
    <mergeCell ref="G16:H16"/>
    <mergeCell ref="G12:H12"/>
    <mergeCell ref="A13:E13"/>
    <mergeCell ref="G13:H13"/>
    <mergeCell ref="A14:E14"/>
    <mergeCell ref="G14:H14"/>
  </mergeCells>
  <pageMargins left="0.91" right="0.43307086614173229" top="0.55000000000000004" bottom="0.83" header="0.56999999999999995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22" workbookViewId="0">
      <selection activeCell="E22" sqref="E22"/>
    </sheetView>
  </sheetViews>
  <sheetFormatPr defaultColWidth="9.140625" defaultRowHeight="23.25"/>
  <cols>
    <col min="1" max="1" width="28.140625" style="83" customWidth="1"/>
    <col min="2" max="2" width="8.85546875" style="83" bestFit="1" customWidth="1"/>
    <col min="3" max="3" width="13.7109375" style="83" customWidth="1"/>
    <col min="4" max="5" width="13.85546875" style="83" bestFit="1" customWidth="1"/>
    <col min="6" max="6" width="12.7109375" style="83" bestFit="1" customWidth="1"/>
    <col min="7" max="16384" width="9.140625" style="83"/>
  </cols>
  <sheetData>
    <row r="1" spans="1:6">
      <c r="A1" s="392" t="s">
        <v>163</v>
      </c>
      <c r="B1" s="392"/>
      <c r="C1" s="392"/>
      <c r="D1" s="392"/>
      <c r="E1" s="392"/>
      <c r="F1" s="392"/>
    </row>
    <row r="2" spans="1:6">
      <c r="A2" s="392" t="s">
        <v>496</v>
      </c>
      <c r="B2" s="392"/>
      <c r="C2" s="392"/>
      <c r="D2" s="392"/>
      <c r="E2" s="392"/>
      <c r="F2" s="392"/>
    </row>
    <row r="3" spans="1:6">
      <c r="A3" s="92" t="s">
        <v>46</v>
      </c>
      <c r="B3" s="92" t="s">
        <v>2</v>
      </c>
      <c r="C3" s="92" t="s">
        <v>55</v>
      </c>
      <c r="D3" s="92" t="s">
        <v>47</v>
      </c>
      <c r="E3" s="92" t="s">
        <v>48</v>
      </c>
      <c r="F3" s="92" t="s">
        <v>49</v>
      </c>
    </row>
    <row r="4" spans="1:6">
      <c r="A4" s="86" t="s">
        <v>50</v>
      </c>
      <c r="B4" s="87">
        <v>230102</v>
      </c>
      <c r="C4" s="88">
        <v>1948.37</v>
      </c>
      <c r="D4" s="88">
        <v>3222.59</v>
      </c>
      <c r="E4" s="88">
        <v>1948.37</v>
      </c>
      <c r="F4" s="88">
        <f t="shared" ref="F4:F11" si="0">C4+D4-E4</f>
        <v>3222.59</v>
      </c>
    </row>
    <row r="5" spans="1:6">
      <c r="A5" s="86" t="s">
        <v>51</v>
      </c>
      <c r="B5" s="87">
        <v>230108</v>
      </c>
      <c r="C5" s="88">
        <v>173928</v>
      </c>
      <c r="D5" s="88">
        <v>63500</v>
      </c>
      <c r="E5" s="88">
        <v>9700</v>
      </c>
      <c r="F5" s="88">
        <f t="shared" si="0"/>
        <v>227728</v>
      </c>
    </row>
    <row r="6" spans="1:6">
      <c r="A6" s="86" t="s">
        <v>52</v>
      </c>
      <c r="B6" s="87">
        <v>230105</v>
      </c>
      <c r="C6" s="88">
        <v>2895.2</v>
      </c>
      <c r="D6" s="88">
        <v>70.8</v>
      </c>
      <c r="E6" s="88">
        <v>0</v>
      </c>
      <c r="F6" s="88">
        <f t="shared" si="0"/>
        <v>2966</v>
      </c>
    </row>
    <row r="7" spans="1:6">
      <c r="A7" s="86" t="s">
        <v>164</v>
      </c>
      <c r="B7" s="87">
        <v>230106</v>
      </c>
      <c r="C7" s="88">
        <v>3474.24</v>
      </c>
      <c r="D7" s="88">
        <v>84.96</v>
      </c>
      <c r="E7" s="88">
        <v>0</v>
      </c>
      <c r="F7" s="88">
        <f t="shared" si="0"/>
        <v>3559.2</v>
      </c>
    </row>
    <row r="8" spans="1:6">
      <c r="A8" s="86" t="s">
        <v>53</v>
      </c>
      <c r="B8" s="87" t="s">
        <v>5</v>
      </c>
      <c r="C8" s="88">
        <v>851996.12</v>
      </c>
      <c r="D8" s="88">
        <v>0</v>
      </c>
      <c r="E8" s="88">
        <v>0</v>
      </c>
      <c r="F8" s="88">
        <f t="shared" si="0"/>
        <v>851996.12</v>
      </c>
    </row>
    <row r="9" spans="1:6">
      <c r="A9" s="86" t="s">
        <v>267</v>
      </c>
      <c r="B9" s="181">
        <v>0</v>
      </c>
      <c r="C9" s="88">
        <v>8128</v>
      </c>
      <c r="D9" s="88">
        <v>7903</v>
      </c>
      <c r="E9" s="88">
        <v>8128</v>
      </c>
      <c r="F9" s="88">
        <f t="shared" si="0"/>
        <v>7903</v>
      </c>
    </row>
    <row r="10" spans="1:6">
      <c r="A10" s="86" t="s">
        <v>279</v>
      </c>
      <c r="B10" s="86"/>
      <c r="C10" s="88">
        <v>0</v>
      </c>
      <c r="D10" s="88">
        <v>0</v>
      </c>
      <c r="E10" s="88">
        <v>0</v>
      </c>
      <c r="F10" s="88">
        <f t="shared" si="0"/>
        <v>0</v>
      </c>
    </row>
    <row r="11" spans="1:6">
      <c r="A11" s="86" t="s">
        <v>285</v>
      </c>
      <c r="B11" s="86"/>
      <c r="C11" s="88">
        <v>4000</v>
      </c>
      <c r="D11" s="88">
        <v>0</v>
      </c>
      <c r="E11" s="88">
        <v>0</v>
      </c>
      <c r="F11" s="88">
        <f t="shared" si="0"/>
        <v>4000</v>
      </c>
    </row>
    <row r="12" spans="1:6" ht="24" thickBot="1">
      <c r="A12" s="89" t="s">
        <v>54</v>
      </c>
      <c r="B12" s="90"/>
      <c r="C12" s="91">
        <f>SUM(C4:C11)</f>
        <v>1046369.9299999999</v>
      </c>
      <c r="D12" s="91">
        <f>SUM(D4:D11)</f>
        <v>74781.350000000006</v>
      </c>
      <c r="E12" s="91">
        <f t="shared" ref="E12:F12" si="1">SUM(E4:E11)</f>
        <v>19776.37</v>
      </c>
      <c r="F12" s="91">
        <f t="shared" si="1"/>
        <v>1101374.9099999999</v>
      </c>
    </row>
    <row r="13" spans="1:6" ht="24" thickTop="1"/>
    <row r="15" spans="1:6">
      <c r="A15" s="392" t="s">
        <v>75</v>
      </c>
      <c r="B15" s="392"/>
      <c r="C15" s="392"/>
      <c r="D15" s="392"/>
      <c r="E15" s="392"/>
      <c r="F15" s="392"/>
    </row>
    <row r="16" spans="1:6">
      <c r="A16" s="392" t="str">
        <f>A2</f>
        <v>ประจำเดือนมิถุนายน  2558</v>
      </c>
      <c r="B16" s="392"/>
      <c r="C16" s="392"/>
      <c r="D16" s="392"/>
      <c r="E16" s="392"/>
      <c r="F16" s="392"/>
    </row>
    <row r="17" spans="1:6">
      <c r="A17" s="92" t="s">
        <v>46</v>
      </c>
      <c r="B17" s="92" t="s">
        <v>2</v>
      </c>
      <c r="C17" s="92" t="s">
        <v>55</v>
      </c>
      <c r="D17" s="92" t="s">
        <v>244</v>
      </c>
      <c r="E17" s="92" t="s">
        <v>66</v>
      </c>
      <c r="F17" s="92" t="s">
        <v>49</v>
      </c>
    </row>
    <row r="18" spans="1:6">
      <c r="A18" s="180" t="s">
        <v>225</v>
      </c>
      <c r="B18" s="87"/>
      <c r="C18" s="88">
        <v>0</v>
      </c>
      <c r="D18" s="88">
        <f>1664700+1109800+1109800+554900+459500</f>
        <v>4898700</v>
      </c>
      <c r="E18" s="88">
        <f>530000+528200-2400+1591400-600+525400+522300+525400+520800</f>
        <v>4740500</v>
      </c>
      <c r="F18" s="88">
        <f t="shared" ref="F18:F30" si="2">C18+D18-E18</f>
        <v>158200</v>
      </c>
    </row>
    <row r="19" spans="1:6">
      <c r="A19" s="180" t="s">
        <v>226</v>
      </c>
      <c r="B19" s="87"/>
      <c r="C19" s="88">
        <v>0</v>
      </c>
      <c r="D19" s="88">
        <f>177000+200600+188800+94400+94400+82400</f>
        <v>837600</v>
      </c>
      <c r="E19" s="88">
        <f>57500+195500-3200+115000+91200+91200+186400+91200</f>
        <v>824800</v>
      </c>
      <c r="F19" s="88">
        <f t="shared" si="2"/>
        <v>12800</v>
      </c>
    </row>
    <row r="20" spans="1:6">
      <c r="A20" s="180" t="s">
        <v>227</v>
      </c>
      <c r="B20" s="87"/>
      <c r="C20" s="88">
        <v>0</v>
      </c>
      <c r="D20" s="88">
        <f>163500+54500+109000+152100</f>
        <v>479100</v>
      </c>
      <c r="E20" s="88">
        <f>50700+50700+50700+50700+50700+50700+50700+50700+46200</f>
        <v>451800</v>
      </c>
      <c r="F20" s="88">
        <f t="shared" si="2"/>
        <v>27300</v>
      </c>
    </row>
    <row r="21" spans="1:6">
      <c r="A21" s="180" t="s">
        <v>237</v>
      </c>
      <c r="B21" s="87"/>
      <c r="C21" s="88">
        <v>0</v>
      </c>
      <c r="D21" s="88">
        <f>215190+215190+227160</f>
        <v>657540</v>
      </c>
      <c r="E21" s="88">
        <f>71730+71730+71730+72120+73680+72120+74170+74170+74170</f>
        <v>655620</v>
      </c>
      <c r="F21" s="88">
        <f t="shared" si="2"/>
        <v>1920</v>
      </c>
    </row>
    <row r="22" spans="1:6">
      <c r="A22" s="180" t="s">
        <v>238</v>
      </c>
      <c r="B22" s="86"/>
      <c r="C22" s="88">
        <v>0</v>
      </c>
      <c r="D22" s="88">
        <f>8175+2725+5450+7605</f>
        <v>23955</v>
      </c>
      <c r="E22" s="88">
        <f>2535+2535+2535+2535+2535+2535+2535+2535</f>
        <v>20280</v>
      </c>
      <c r="F22" s="88">
        <f t="shared" si="2"/>
        <v>3675</v>
      </c>
    </row>
    <row r="23" spans="1:6">
      <c r="A23" s="180" t="s">
        <v>268</v>
      </c>
      <c r="B23" s="86"/>
      <c r="C23" s="88">
        <v>0</v>
      </c>
      <c r="D23" s="88">
        <f>191250+191250</f>
        <v>382500</v>
      </c>
      <c r="E23" s="88">
        <f>191250+177650</f>
        <v>368900</v>
      </c>
      <c r="F23" s="88">
        <f t="shared" si="2"/>
        <v>13600</v>
      </c>
    </row>
    <row r="24" spans="1:6">
      <c r="A24" s="214" t="s">
        <v>288</v>
      </c>
      <c r="B24" s="86"/>
      <c r="C24" s="88"/>
      <c r="D24" s="88">
        <v>1605000</v>
      </c>
      <c r="E24" s="88">
        <v>1600185</v>
      </c>
      <c r="F24" s="88">
        <f t="shared" si="2"/>
        <v>4815</v>
      </c>
    </row>
    <row r="25" spans="1:6">
      <c r="A25" s="180" t="s">
        <v>289</v>
      </c>
      <c r="B25" s="86"/>
      <c r="C25" s="88"/>
      <c r="D25" s="88">
        <f>1554000+1036000</f>
        <v>2590000</v>
      </c>
      <c r="E25" s="88">
        <f>1554000+1036000</f>
        <v>2590000</v>
      </c>
      <c r="F25" s="88">
        <f t="shared" si="2"/>
        <v>0</v>
      </c>
    </row>
    <row r="26" spans="1:6">
      <c r="A26" s="180" t="s">
        <v>290</v>
      </c>
      <c r="B26" s="86"/>
      <c r="C26" s="88"/>
      <c r="D26" s="88">
        <v>80000</v>
      </c>
      <c r="E26" s="88">
        <v>80000</v>
      </c>
      <c r="F26" s="88">
        <f t="shared" si="2"/>
        <v>0</v>
      </c>
    </row>
    <row r="27" spans="1:6">
      <c r="A27" s="180" t="s">
        <v>291</v>
      </c>
      <c r="B27" s="86"/>
      <c r="C27" s="88"/>
      <c r="D27" s="88">
        <v>52500</v>
      </c>
      <c r="E27" s="88">
        <v>0</v>
      </c>
      <c r="F27" s="88">
        <f t="shared" si="2"/>
        <v>52500</v>
      </c>
    </row>
    <row r="28" spans="1:6">
      <c r="A28" s="180" t="s">
        <v>372</v>
      </c>
      <c r="B28" s="86"/>
      <c r="C28" s="88"/>
      <c r="D28" s="88">
        <v>7900</v>
      </c>
      <c r="E28" s="88">
        <v>0</v>
      </c>
      <c r="F28" s="88">
        <f t="shared" si="2"/>
        <v>7900</v>
      </c>
    </row>
    <row r="29" spans="1:6">
      <c r="A29" s="180" t="s">
        <v>497</v>
      </c>
      <c r="B29" s="86"/>
      <c r="C29" s="88"/>
      <c r="D29" s="88">
        <v>23174</v>
      </c>
      <c r="E29" s="88">
        <v>0</v>
      </c>
      <c r="F29" s="88">
        <f t="shared" si="2"/>
        <v>23174</v>
      </c>
    </row>
    <row r="30" spans="1:6">
      <c r="A30" s="180" t="s">
        <v>498</v>
      </c>
      <c r="B30" s="86"/>
      <c r="C30" s="88"/>
      <c r="D30" s="88">
        <v>20000</v>
      </c>
      <c r="E30" s="88">
        <v>0</v>
      </c>
      <c r="F30" s="88">
        <f t="shared" si="2"/>
        <v>20000</v>
      </c>
    </row>
    <row r="31" spans="1:6" ht="24" thickBot="1">
      <c r="A31" s="89" t="s">
        <v>54</v>
      </c>
      <c r="B31" s="90"/>
      <c r="C31" s="91">
        <v>0</v>
      </c>
      <c r="D31" s="91">
        <f>SUM(D18:D30)</f>
        <v>11657969</v>
      </c>
      <c r="E31" s="91">
        <f>SUM(E18:E30)</f>
        <v>11332085</v>
      </c>
      <c r="F31" s="91">
        <f>SUM(F18:F28)</f>
        <v>282710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2"/>
  <sheetViews>
    <sheetView workbookViewId="0">
      <selection activeCell="B14" sqref="B14"/>
    </sheetView>
  </sheetViews>
  <sheetFormatPr defaultColWidth="9.140625" defaultRowHeight="21"/>
  <cols>
    <col min="1" max="1" width="9.140625" style="118"/>
    <col min="2" max="2" width="32" style="118" customWidth="1"/>
    <col min="3" max="3" width="17.7109375" style="118" customWidth="1"/>
    <col min="4" max="4" width="12.85546875" style="118" bestFit="1" customWidth="1"/>
    <col min="5" max="5" width="7.7109375" style="118" customWidth="1"/>
    <col min="6" max="6" width="13.140625" style="118" customWidth="1"/>
    <col min="7" max="7" width="9.140625" style="118"/>
    <col min="8" max="8" width="11" style="118" bestFit="1" customWidth="1"/>
    <col min="9" max="16384" width="9.140625" style="118"/>
  </cols>
  <sheetData>
    <row r="1" spans="1:8" ht="21.75">
      <c r="A1" s="393" t="s">
        <v>234</v>
      </c>
      <c r="B1" s="393"/>
      <c r="C1" s="393"/>
      <c r="D1" s="393"/>
      <c r="E1" s="393"/>
      <c r="F1" s="393"/>
    </row>
    <row r="2" spans="1:8" ht="21.75">
      <c r="A2" s="393" t="s">
        <v>186</v>
      </c>
      <c r="B2" s="393"/>
      <c r="C2" s="393"/>
      <c r="D2" s="393"/>
      <c r="E2" s="393"/>
      <c r="F2" s="393"/>
    </row>
    <row r="3" spans="1:8" ht="21.75">
      <c r="A3" s="393" t="s">
        <v>501</v>
      </c>
      <c r="B3" s="393"/>
      <c r="C3" s="393"/>
      <c r="D3" s="393"/>
      <c r="E3" s="393"/>
      <c r="F3" s="393"/>
    </row>
    <row r="4" spans="1:8" ht="21.75">
      <c r="A4" s="119" t="s">
        <v>187</v>
      </c>
      <c r="B4" s="119"/>
      <c r="C4" s="120"/>
      <c r="D4" s="120"/>
      <c r="E4" s="120"/>
      <c r="F4" s="121"/>
    </row>
    <row r="5" spans="1:8">
      <c r="A5" s="394" t="s">
        <v>70</v>
      </c>
      <c r="B5" s="395"/>
      <c r="C5" s="398" t="s">
        <v>68</v>
      </c>
      <c r="D5" s="398" t="s">
        <v>188</v>
      </c>
      <c r="E5" s="122" t="s">
        <v>189</v>
      </c>
      <c r="F5" s="122" t="s">
        <v>190</v>
      </c>
    </row>
    <row r="6" spans="1:8">
      <c r="A6" s="396"/>
      <c r="B6" s="397"/>
      <c r="C6" s="399"/>
      <c r="D6" s="399"/>
      <c r="E6" s="123" t="s">
        <v>191</v>
      </c>
      <c r="F6" s="123" t="s">
        <v>192</v>
      </c>
    </row>
    <row r="7" spans="1:8" s="128" customFormat="1">
      <c r="A7" s="124" t="s">
        <v>193</v>
      </c>
      <c r="B7" s="125"/>
      <c r="C7" s="126">
        <f>C8+C12+C22+C25+C28+C32</f>
        <v>1336000</v>
      </c>
      <c r="D7" s="126">
        <f>D8+D12+D22+D25+D28+D32</f>
        <v>1189201.2999999998</v>
      </c>
      <c r="E7" s="127" t="s">
        <v>5</v>
      </c>
      <c r="F7" s="126">
        <f>C7-D7</f>
        <v>146798.70000000019</v>
      </c>
    </row>
    <row r="8" spans="1:8">
      <c r="A8" s="129" t="s">
        <v>124</v>
      </c>
      <c r="B8" s="130"/>
      <c r="C8" s="131">
        <f>SUM(C9:C11)</f>
        <v>241300</v>
      </c>
      <c r="D8" s="131">
        <f>D9+D10+D11</f>
        <v>155439.49</v>
      </c>
      <c r="E8" s="132" t="s">
        <v>5</v>
      </c>
      <c r="F8" s="133">
        <f t="shared" ref="F8:F51" si="0">C8-D8</f>
        <v>85860.510000000009</v>
      </c>
      <c r="H8" s="134"/>
    </row>
    <row r="9" spans="1:8">
      <c r="A9" s="135"/>
      <c r="B9" s="136" t="s">
        <v>194</v>
      </c>
      <c r="C9" s="137">
        <v>42000</v>
      </c>
      <c r="D9" s="137">
        <f>25177+11974+806</f>
        <v>37957</v>
      </c>
      <c r="E9" s="138" t="s">
        <v>5</v>
      </c>
      <c r="F9" s="139">
        <f t="shared" si="0"/>
        <v>4043</v>
      </c>
    </row>
    <row r="10" spans="1:8">
      <c r="A10" s="135"/>
      <c r="B10" s="136" t="s">
        <v>195</v>
      </c>
      <c r="C10" s="137">
        <v>194000</v>
      </c>
      <c r="D10" s="137">
        <f>2706.88+4963.21+341.61-1280+23415.58+27074.65+27415.76+17374.12+5497.68+3173</f>
        <v>110682.48999999999</v>
      </c>
      <c r="E10" s="138" t="s">
        <v>5</v>
      </c>
      <c r="F10" s="139">
        <f t="shared" si="0"/>
        <v>83317.510000000009</v>
      </c>
    </row>
    <row r="11" spans="1:8">
      <c r="A11" s="135"/>
      <c r="B11" s="136" t="s">
        <v>196</v>
      </c>
      <c r="C11" s="137">
        <v>5300</v>
      </c>
      <c r="D11" s="137">
        <f>6600+200</f>
        <v>6800</v>
      </c>
      <c r="E11" s="140" t="s">
        <v>262</v>
      </c>
      <c r="F11" s="139">
        <f t="shared" si="0"/>
        <v>-1500</v>
      </c>
    </row>
    <row r="12" spans="1:8">
      <c r="A12" s="129" t="s">
        <v>123</v>
      </c>
      <c r="B12" s="136"/>
      <c r="C12" s="131">
        <f>SUM(C13:C21)</f>
        <v>52200</v>
      </c>
      <c r="D12" s="131">
        <f>SUM(D13:D21)</f>
        <v>34898</v>
      </c>
      <c r="E12" s="132" t="s">
        <v>5</v>
      </c>
      <c r="F12" s="133">
        <f t="shared" si="0"/>
        <v>17302</v>
      </c>
    </row>
    <row r="13" spans="1:8">
      <c r="A13" s="135"/>
      <c r="B13" s="136" t="s">
        <v>197</v>
      </c>
      <c r="C13" s="137">
        <v>0</v>
      </c>
      <c r="D13" s="141">
        <v>0</v>
      </c>
      <c r="E13" s="138" t="s">
        <v>5</v>
      </c>
      <c r="F13" s="139">
        <f t="shared" si="0"/>
        <v>0</v>
      </c>
    </row>
    <row r="14" spans="1:8">
      <c r="A14" s="135"/>
      <c r="B14" s="136" t="s">
        <v>198</v>
      </c>
      <c r="C14" s="137">
        <v>0</v>
      </c>
      <c r="D14" s="141">
        <f>50+100+100+50+120+110+70+70+120</f>
        <v>790</v>
      </c>
      <c r="E14" s="138" t="s">
        <v>262</v>
      </c>
      <c r="F14" s="139">
        <f t="shared" si="0"/>
        <v>-790</v>
      </c>
    </row>
    <row r="15" spans="1:8">
      <c r="A15" s="135"/>
      <c r="B15" s="136" t="s">
        <v>199</v>
      </c>
      <c r="C15" s="137">
        <v>0</v>
      </c>
      <c r="D15" s="141">
        <v>10</v>
      </c>
      <c r="E15" s="138" t="s">
        <v>262</v>
      </c>
      <c r="F15" s="139">
        <f t="shared" si="0"/>
        <v>-10</v>
      </c>
    </row>
    <row r="16" spans="1:8">
      <c r="A16" s="135"/>
      <c r="B16" s="136" t="s">
        <v>200</v>
      </c>
      <c r="C16" s="137">
        <v>2200</v>
      </c>
      <c r="D16" s="141">
        <f>800+400+5000+800</f>
        <v>7000</v>
      </c>
      <c r="E16" s="138" t="s">
        <v>262</v>
      </c>
      <c r="F16" s="139">
        <f t="shared" si="0"/>
        <v>-4800</v>
      </c>
    </row>
    <row r="17" spans="1:6">
      <c r="A17" s="135"/>
      <c r="B17" s="142" t="s">
        <v>201</v>
      </c>
      <c r="C17" s="137">
        <v>0</v>
      </c>
      <c r="D17" s="141">
        <v>0</v>
      </c>
      <c r="E17" s="138" t="s">
        <v>5</v>
      </c>
      <c r="F17" s="139">
        <f t="shared" si="0"/>
        <v>0</v>
      </c>
    </row>
    <row r="18" spans="1:6">
      <c r="A18" s="135"/>
      <c r="B18" s="142" t="s">
        <v>202</v>
      </c>
      <c r="C18" s="137">
        <v>50000</v>
      </c>
      <c r="D18" s="141">
        <v>26338</v>
      </c>
      <c r="E18" s="138" t="s">
        <v>5</v>
      </c>
      <c r="F18" s="139">
        <f t="shared" si="0"/>
        <v>23662</v>
      </c>
    </row>
    <row r="19" spans="1:6">
      <c r="A19" s="135"/>
      <c r="B19" s="142" t="s">
        <v>203</v>
      </c>
      <c r="C19" s="137">
        <v>0</v>
      </c>
      <c r="D19" s="141">
        <v>0</v>
      </c>
      <c r="E19" s="138" t="s">
        <v>5</v>
      </c>
      <c r="F19" s="139">
        <f t="shared" si="0"/>
        <v>0</v>
      </c>
    </row>
    <row r="20" spans="1:6">
      <c r="A20" s="135"/>
      <c r="B20" s="142" t="s">
        <v>204</v>
      </c>
      <c r="C20" s="137">
        <v>0</v>
      </c>
      <c r="D20" s="141">
        <v>0</v>
      </c>
      <c r="E20" s="138" t="s">
        <v>5</v>
      </c>
      <c r="F20" s="139">
        <f t="shared" si="0"/>
        <v>0</v>
      </c>
    </row>
    <row r="21" spans="1:6">
      <c r="A21" s="135"/>
      <c r="B21" s="142" t="s">
        <v>205</v>
      </c>
      <c r="C21" s="137">
        <v>0</v>
      </c>
      <c r="D21" s="141">
        <f>92+148+520</f>
        <v>760</v>
      </c>
      <c r="E21" s="138" t="s">
        <v>262</v>
      </c>
      <c r="F21" s="139">
        <f t="shared" si="0"/>
        <v>-760</v>
      </c>
    </row>
    <row r="22" spans="1:6">
      <c r="A22" s="143" t="s">
        <v>122</v>
      </c>
      <c r="B22" s="144"/>
      <c r="C22" s="131">
        <f>SUM(C23:C23)</f>
        <v>226500</v>
      </c>
      <c r="D22" s="131">
        <f>SUM(D23:D23)</f>
        <v>368858.80999999994</v>
      </c>
      <c r="E22" s="132" t="s">
        <v>262</v>
      </c>
      <c r="F22" s="133">
        <f t="shared" si="0"/>
        <v>-142358.80999999994</v>
      </c>
    </row>
    <row r="23" spans="1:6">
      <c r="A23" s="135"/>
      <c r="B23" s="142" t="s">
        <v>206</v>
      </c>
      <c r="C23" s="137">
        <v>226500</v>
      </c>
      <c r="D23" s="141">
        <f>15617.09+20714.83+306432.97+10865.04+15228.88</f>
        <v>368858.80999999994</v>
      </c>
      <c r="E23" s="138" t="s">
        <v>262</v>
      </c>
      <c r="F23" s="139">
        <f t="shared" si="0"/>
        <v>-142358.80999999994</v>
      </c>
    </row>
    <row r="24" spans="1:6">
      <c r="A24" s="135"/>
      <c r="B24" s="142"/>
      <c r="C24" s="137"/>
      <c r="D24" s="141"/>
      <c r="E24" s="145"/>
      <c r="F24" s="139">
        <f t="shared" si="0"/>
        <v>0</v>
      </c>
    </row>
    <row r="25" spans="1:6">
      <c r="A25" s="129" t="s">
        <v>121</v>
      </c>
      <c r="B25" s="144"/>
      <c r="C25" s="131">
        <f>SUM(C26)</f>
        <v>716000</v>
      </c>
      <c r="D25" s="146">
        <f>D26</f>
        <v>494205</v>
      </c>
      <c r="E25" s="145" t="s">
        <v>5</v>
      </c>
      <c r="F25" s="133">
        <f t="shared" si="0"/>
        <v>221795</v>
      </c>
    </row>
    <row r="26" spans="1:6">
      <c r="A26" s="135"/>
      <c r="B26" s="136" t="s">
        <v>207</v>
      </c>
      <c r="C26" s="137">
        <v>716000</v>
      </c>
      <c r="D26" s="141">
        <f>44225+47900+50980+56340+56415+53235+68890+66500+49720</f>
        <v>494205</v>
      </c>
      <c r="E26" s="138" t="s">
        <v>5</v>
      </c>
      <c r="F26" s="147">
        <f t="shared" si="0"/>
        <v>221795</v>
      </c>
    </row>
    <row r="27" spans="1:6">
      <c r="A27" s="135"/>
      <c r="B27" s="142"/>
      <c r="C27" s="137"/>
      <c r="D27" s="141"/>
      <c r="E27" s="140"/>
      <c r="F27" s="139"/>
    </row>
    <row r="28" spans="1:6">
      <c r="A28" s="129" t="s">
        <v>120</v>
      </c>
      <c r="B28" s="144"/>
      <c r="C28" s="131">
        <f>SUM(C29:C30)</f>
        <v>100000</v>
      </c>
      <c r="D28" s="146">
        <f>D29+D30</f>
        <v>135800</v>
      </c>
      <c r="E28" s="132" t="s">
        <v>262</v>
      </c>
      <c r="F28" s="147">
        <f t="shared" si="0"/>
        <v>-35800</v>
      </c>
    </row>
    <row r="29" spans="1:6">
      <c r="A29" s="135"/>
      <c r="B29" s="136" t="s">
        <v>208</v>
      </c>
      <c r="C29" s="137">
        <v>80000</v>
      </c>
      <c r="D29" s="141">
        <f>6000+8000+25000+27000+27000</f>
        <v>93000</v>
      </c>
      <c r="E29" s="138" t="s">
        <v>262</v>
      </c>
      <c r="F29" s="147">
        <f t="shared" si="0"/>
        <v>-13000</v>
      </c>
    </row>
    <row r="30" spans="1:6">
      <c r="A30" s="135"/>
      <c r="B30" s="136" t="s">
        <v>209</v>
      </c>
      <c r="C30" s="137">
        <v>20000</v>
      </c>
      <c r="D30" s="141">
        <f>2000+22500+5750+6450+4500+1100+500</f>
        <v>42800</v>
      </c>
      <c r="E30" s="138" t="s">
        <v>262</v>
      </c>
      <c r="F30" s="139">
        <f t="shared" si="0"/>
        <v>-22800</v>
      </c>
    </row>
    <row r="31" spans="1:6">
      <c r="A31" s="135"/>
      <c r="B31" s="136"/>
      <c r="C31" s="137"/>
      <c r="D31" s="141"/>
      <c r="E31" s="138"/>
      <c r="F31" s="139"/>
    </row>
    <row r="32" spans="1:6">
      <c r="A32" s="129" t="s">
        <v>210</v>
      </c>
      <c r="B32" s="144"/>
      <c r="C32" s="131">
        <f>SUM(C33)</f>
        <v>0</v>
      </c>
      <c r="D32" s="146">
        <f>D33</f>
        <v>0</v>
      </c>
      <c r="E32" s="132" t="s">
        <v>5</v>
      </c>
      <c r="F32" s="147">
        <f>C32-D32</f>
        <v>0</v>
      </c>
    </row>
    <row r="33" spans="1:6">
      <c r="A33" s="135"/>
      <c r="B33" s="136" t="s">
        <v>211</v>
      </c>
      <c r="C33" s="137">
        <v>0</v>
      </c>
      <c r="D33" s="141">
        <v>0</v>
      </c>
      <c r="E33" s="138" t="s">
        <v>5</v>
      </c>
      <c r="F33" s="147">
        <f>C33-D33</f>
        <v>0</v>
      </c>
    </row>
    <row r="34" spans="1:6">
      <c r="A34" s="135"/>
      <c r="B34" s="136"/>
      <c r="C34" s="137"/>
      <c r="D34" s="141"/>
      <c r="E34" s="138"/>
      <c r="F34" s="139"/>
    </row>
    <row r="35" spans="1:6">
      <c r="A35" s="135"/>
      <c r="B35" s="136"/>
      <c r="C35" s="137"/>
      <c r="D35" s="141"/>
      <c r="E35" s="138"/>
      <c r="F35" s="139"/>
    </row>
    <row r="36" spans="1:6">
      <c r="A36" s="135"/>
      <c r="B36" s="136"/>
      <c r="C36" s="137"/>
      <c r="D36" s="141"/>
      <c r="E36" s="138"/>
      <c r="F36" s="139"/>
    </row>
    <row r="37" spans="1:6">
      <c r="A37" s="135"/>
      <c r="B37" s="136"/>
      <c r="C37" s="137"/>
      <c r="D37" s="141"/>
      <c r="E37" s="138"/>
      <c r="F37" s="139"/>
    </row>
    <row r="38" spans="1:6">
      <c r="A38" s="135"/>
      <c r="B38" s="136"/>
      <c r="C38" s="137"/>
      <c r="D38" s="141"/>
      <c r="E38" s="138"/>
      <c r="F38" s="139"/>
    </row>
    <row r="39" spans="1:6">
      <c r="A39" s="135"/>
      <c r="B39" s="136"/>
      <c r="C39" s="137"/>
      <c r="D39" s="141"/>
      <c r="E39" s="138"/>
      <c r="F39" s="139"/>
    </row>
    <row r="40" spans="1:6">
      <c r="A40" s="148"/>
      <c r="B40" s="149"/>
      <c r="C40" s="150"/>
      <c r="D40" s="151"/>
      <c r="E40" s="152"/>
      <c r="F40" s="153"/>
    </row>
    <row r="41" spans="1:6" s="128" customFormat="1">
      <c r="A41" s="124" t="s">
        <v>212</v>
      </c>
      <c r="B41" s="125"/>
      <c r="C41" s="154"/>
      <c r="D41" s="154"/>
      <c r="E41" s="155"/>
      <c r="F41" s="126"/>
    </row>
    <row r="42" spans="1:6" s="128" customFormat="1">
      <c r="A42" s="156" t="s">
        <v>119</v>
      </c>
      <c r="B42" s="157"/>
      <c r="C42" s="154">
        <f>SUM(C43:C53)</f>
        <v>14891700</v>
      </c>
      <c r="D42" s="154">
        <f>SUM(D43:D54)</f>
        <v>12630923.600000003</v>
      </c>
      <c r="E42" s="158" t="s">
        <v>5</v>
      </c>
      <c r="F42" s="133">
        <f t="shared" si="0"/>
        <v>2260776.3999999966</v>
      </c>
    </row>
    <row r="43" spans="1:6">
      <c r="A43" s="135"/>
      <c r="B43" s="136" t="s">
        <v>213</v>
      </c>
      <c r="C43" s="137">
        <v>7583000</v>
      </c>
      <c r="D43" s="137">
        <f>750308.75+647818.48+657419.17+624027.45+1233469.54+740918.77+598516.08+672760.88</f>
        <v>5925239.1200000001</v>
      </c>
      <c r="E43" s="138" t="s">
        <v>5</v>
      </c>
      <c r="F43" s="139">
        <f>C43-D43</f>
        <v>1657760.88</v>
      </c>
    </row>
    <row r="44" spans="1:6">
      <c r="A44" s="135"/>
      <c r="B44" s="136" t="s">
        <v>214</v>
      </c>
      <c r="C44" s="137">
        <v>2601000</v>
      </c>
      <c r="D44" s="137">
        <f>280218.36+276176.38+232566.27+258928.14+313989.97+260923.78+540553.06+273540.54</f>
        <v>2436896.5</v>
      </c>
      <c r="E44" s="138" t="s">
        <v>5</v>
      </c>
      <c r="F44" s="139">
        <f t="shared" si="0"/>
        <v>164103.5</v>
      </c>
    </row>
    <row r="45" spans="1:6">
      <c r="A45" s="135"/>
      <c r="B45" s="136" t="s">
        <v>215</v>
      </c>
      <c r="C45" s="137">
        <v>127800</v>
      </c>
      <c r="D45" s="137">
        <f>34100.72+38313.6+32486.74+35040.98</f>
        <v>139942.04</v>
      </c>
      <c r="E45" s="138" t="s">
        <v>5</v>
      </c>
      <c r="F45" s="139">
        <f t="shared" si="0"/>
        <v>-12142.040000000008</v>
      </c>
    </row>
    <row r="46" spans="1:6">
      <c r="A46" s="135"/>
      <c r="B46" s="136" t="s">
        <v>216</v>
      </c>
      <c r="C46" s="137">
        <v>1332400</v>
      </c>
      <c r="D46" s="137">
        <f>113203.19+237165.4+113047.26+163530.18+128185.03+152503.13+324951.65+94915.46</f>
        <v>1327501.3</v>
      </c>
      <c r="E46" s="138" t="s">
        <v>5</v>
      </c>
      <c r="F46" s="139">
        <f t="shared" si="0"/>
        <v>4898.6999999999534</v>
      </c>
    </row>
    <row r="47" spans="1:6">
      <c r="A47" s="135" t="s">
        <v>217</v>
      </c>
      <c r="B47" s="136" t="s">
        <v>218</v>
      </c>
      <c r="C47" s="137">
        <v>2913100</v>
      </c>
      <c r="D47" s="137">
        <f>167735.79+367184.06+135078.4+211644.68+260273.57+212166.95+545945.95+255780.15</f>
        <v>2155809.5499999998</v>
      </c>
      <c r="E47" s="138" t="s">
        <v>5</v>
      </c>
      <c r="F47" s="139">
        <f t="shared" si="0"/>
        <v>757290.45000000019</v>
      </c>
    </row>
    <row r="48" spans="1:6">
      <c r="A48" s="135"/>
      <c r="B48" s="136" t="s">
        <v>219</v>
      </c>
      <c r="C48" s="137">
        <v>0</v>
      </c>
      <c r="D48" s="137">
        <f>74012.73+26689.15</f>
        <v>100701.88</v>
      </c>
      <c r="E48" s="138" t="s">
        <v>262</v>
      </c>
      <c r="F48" s="139">
        <f>D48-C48</f>
        <v>100701.88</v>
      </c>
    </row>
    <row r="49" spans="1:7">
      <c r="A49" s="135"/>
      <c r="B49" s="136" t="s">
        <v>220</v>
      </c>
      <c r="C49" s="137">
        <v>180000</v>
      </c>
      <c r="D49" s="137">
        <f>26908.57+22911.99+18957.9</f>
        <v>68778.459999999992</v>
      </c>
      <c r="E49" s="138" t="s">
        <v>5</v>
      </c>
      <c r="F49" s="139">
        <f t="shared" si="0"/>
        <v>111221.54000000001</v>
      </c>
    </row>
    <row r="50" spans="1:7">
      <c r="A50" s="135"/>
      <c r="B50" s="136" t="s">
        <v>221</v>
      </c>
      <c r="C50" s="137">
        <v>151400</v>
      </c>
      <c r="D50" s="137">
        <f>30111+28894+21728+2652+12638+53422+85128</f>
        <v>234573</v>
      </c>
      <c r="E50" s="138" t="s">
        <v>5</v>
      </c>
      <c r="F50" s="139">
        <f t="shared" si="0"/>
        <v>-83173</v>
      </c>
      <c r="G50" s="134"/>
    </row>
    <row r="51" spans="1:7">
      <c r="A51" s="135"/>
      <c r="B51" s="136" t="s">
        <v>235</v>
      </c>
      <c r="C51" s="137">
        <v>2500</v>
      </c>
      <c r="D51" s="137">
        <f>651.88+748.56</f>
        <v>1400.44</v>
      </c>
      <c r="E51" s="138" t="s">
        <v>5</v>
      </c>
      <c r="F51" s="139">
        <f t="shared" si="0"/>
        <v>1099.56</v>
      </c>
      <c r="G51" s="134"/>
    </row>
    <row r="52" spans="1:7">
      <c r="A52" s="135"/>
      <c r="B52" s="136" t="s">
        <v>281</v>
      </c>
      <c r="C52" s="137">
        <v>0</v>
      </c>
      <c r="D52" s="137">
        <f>510+510</f>
        <v>1020</v>
      </c>
      <c r="E52" s="138" t="s">
        <v>262</v>
      </c>
      <c r="F52" s="139">
        <f>D52-C52</f>
        <v>1020</v>
      </c>
      <c r="G52" s="134"/>
    </row>
    <row r="53" spans="1:7">
      <c r="A53" s="135"/>
      <c r="B53" s="136" t="s">
        <v>263</v>
      </c>
      <c r="C53" s="137">
        <v>500</v>
      </c>
      <c r="D53" s="137">
        <f>38.8+19.4+582+19.4</f>
        <v>659.6</v>
      </c>
      <c r="E53" s="138" t="s">
        <v>262</v>
      </c>
      <c r="F53" s="139">
        <f>D53-C53</f>
        <v>159.60000000000002</v>
      </c>
      <c r="G53" s="134"/>
    </row>
    <row r="54" spans="1:7">
      <c r="A54" s="135"/>
      <c r="B54" s="136" t="s">
        <v>502</v>
      </c>
      <c r="C54" s="137">
        <v>0</v>
      </c>
      <c r="D54" s="137">
        <v>238401.71</v>
      </c>
      <c r="E54" s="138" t="s">
        <v>262</v>
      </c>
      <c r="F54" s="139">
        <f>D54-C54</f>
        <v>238401.71</v>
      </c>
      <c r="G54" s="134"/>
    </row>
    <row r="55" spans="1:7" s="128" customFormat="1">
      <c r="A55" s="159" t="s">
        <v>222</v>
      </c>
      <c r="B55" s="160"/>
      <c r="C55" s="161">
        <f>SUM(C56:C67)</f>
        <v>13644000</v>
      </c>
      <c r="D55" s="161">
        <f>SUM(D56)</f>
        <v>10995931</v>
      </c>
      <c r="E55" s="158" t="s">
        <v>5</v>
      </c>
      <c r="F55" s="133">
        <f>C55-D55</f>
        <v>2648069</v>
      </c>
    </row>
    <row r="56" spans="1:7">
      <c r="A56" s="135"/>
      <c r="B56" s="136" t="s">
        <v>223</v>
      </c>
      <c r="C56" s="141">
        <v>13644000</v>
      </c>
      <c r="D56" s="162">
        <f>1414095+5758537+2439204+1384095</f>
        <v>10995931</v>
      </c>
      <c r="E56" s="140" t="s">
        <v>5</v>
      </c>
      <c r="F56" s="147">
        <f>C56-D56</f>
        <v>2648069</v>
      </c>
    </row>
    <row r="57" spans="1:7">
      <c r="A57" s="135"/>
      <c r="B57" s="136"/>
      <c r="C57" s="141"/>
      <c r="D57" s="162"/>
      <c r="E57" s="140"/>
      <c r="F57" s="137"/>
    </row>
    <row r="58" spans="1:7">
      <c r="A58" s="159" t="s">
        <v>224</v>
      </c>
      <c r="B58" s="160"/>
      <c r="C58" s="161"/>
      <c r="D58" s="161">
        <f>SUM(D59:D72)</f>
        <v>12733315</v>
      </c>
      <c r="E58" s="158"/>
      <c r="F58" s="154"/>
    </row>
    <row r="59" spans="1:7">
      <c r="A59" s="159"/>
      <c r="B59" s="136" t="s">
        <v>282</v>
      </c>
      <c r="C59" s="183"/>
      <c r="D59" s="141">
        <v>1075346</v>
      </c>
      <c r="E59" s="184"/>
      <c r="F59" s="137">
        <f t="shared" ref="F59:F72" si="1">D59</f>
        <v>1075346</v>
      </c>
    </row>
    <row r="60" spans="1:7">
      <c r="A60" s="159"/>
      <c r="B60" s="136" t="s">
        <v>225</v>
      </c>
      <c r="C60" s="137"/>
      <c r="D60" s="137">
        <f>1664700+1109800+1109800+554900+459500</f>
        <v>4898700</v>
      </c>
      <c r="E60" s="140"/>
      <c r="F60" s="137">
        <f t="shared" si="1"/>
        <v>4898700</v>
      </c>
    </row>
    <row r="61" spans="1:7">
      <c r="A61" s="135"/>
      <c r="B61" s="136" t="s">
        <v>226</v>
      </c>
      <c r="C61" s="137"/>
      <c r="D61" s="137">
        <f>177000+200600+188800+94400+94400+82400</f>
        <v>837600</v>
      </c>
      <c r="E61" s="140"/>
      <c r="F61" s="137">
        <f t="shared" si="1"/>
        <v>837600</v>
      </c>
    </row>
    <row r="62" spans="1:7">
      <c r="A62" s="135"/>
      <c r="B62" s="136" t="s">
        <v>227</v>
      </c>
      <c r="C62" s="137"/>
      <c r="D62" s="137">
        <f>163500+54500+109000+152100</f>
        <v>479100</v>
      </c>
      <c r="E62" s="140"/>
      <c r="F62" s="137">
        <f t="shared" si="1"/>
        <v>479100</v>
      </c>
    </row>
    <row r="63" spans="1:7">
      <c r="A63" s="135"/>
      <c r="B63" s="136" t="s">
        <v>237</v>
      </c>
      <c r="C63" s="137"/>
      <c r="D63" s="137">
        <f>215190+215190+227160</f>
        <v>657540</v>
      </c>
      <c r="E63" s="140"/>
      <c r="F63" s="137">
        <f t="shared" si="1"/>
        <v>657540</v>
      </c>
    </row>
    <row r="64" spans="1:7">
      <c r="A64" s="135"/>
      <c r="B64" s="136" t="s">
        <v>238</v>
      </c>
      <c r="C64" s="137"/>
      <c r="D64" s="137">
        <f>8175+2725+5450+7605</f>
        <v>23955</v>
      </c>
      <c r="E64" s="140"/>
      <c r="F64" s="137">
        <f t="shared" si="1"/>
        <v>23955</v>
      </c>
    </row>
    <row r="65" spans="1:8">
      <c r="A65" s="135"/>
      <c r="B65" s="136" t="s">
        <v>245</v>
      </c>
      <c r="C65" s="137"/>
      <c r="D65" s="137">
        <f>191250+191250</f>
        <v>382500</v>
      </c>
      <c r="E65" s="140"/>
      <c r="F65" s="137">
        <f t="shared" si="1"/>
        <v>382500</v>
      </c>
    </row>
    <row r="66" spans="1:8">
      <c r="A66" s="135"/>
      <c r="B66" s="136" t="s">
        <v>248</v>
      </c>
      <c r="C66" s="137"/>
      <c r="D66" s="137">
        <v>80000</v>
      </c>
      <c r="E66" s="140"/>
      <c r="F66" s="137">
        <f t="shared" si="1"/>
        <v>80000</v>
      </c>
    </row>
    <row r="67" spans="1:8">
      <c r="A67" s="135"/>
      <c r="B67" s="136" t="s">
        <v>291</v>
      </c>
      <c r="C67" s="137"/>
      <c r="D67" s="137">
        <v>52500</v>
      </c>
      <c r="E67" s="140"/>
      <c r="F67" s="137">
        <f t="shared" si="1"/>
        <v>52500</v>
      </c>
    </row>
    <row r="68" spans="1:8">
      <c r="A68" s="135"/>
      <c r="B68" s="136" t="s">
        <v>296</v>
      </c>
      <c r="C68" s="137"/>
      <c r="D68" s="137">
        <v>1605000</v>
      </c>
      <c r="E68" s="140"/>
      <c r="F68" s="137">
        <f t="shared" si="1"/>
        <v>1605000</v>
      </c>
    </row>
    <row r="69" spans="1:8">
      <c r="A69" s="135"/>
      <c r="B69" s="136" t="s">
        <v>297</v>
      </c>
      <c r="C69" s="137"/>
      <c r="D69" s="137">
        <f>1554000+1036000</f>
        <v>2590000</v>
      </c>
      <c r="E69" s="140"/>
      <c r="F69" s="137">
        <f t="shared" si="1"/>
        <v>2590000</v>
      </c>
    </row>
    <row r="70" spans="1:8">
      <c r="A70" s="135"/>
      <c r="B70" s="136" t="s">
        <v>372</v>
      </c>
      <c r="C70" s="137"/>
      <c r="D70" s="137">
        <v>7900</v>
      </c>
      <c r="E70" s="140"/>
      <c r="F70" s="137">
        <f t="shared" si="1"/>
        <v>7900</v>
      </c>
    </row>
    <row r="71" spans="1:8">
      <c r="A71" s="135"/>
      <c r="B71" s="136" t="s">
        <v>497</v>
      </c>
      <c r="C71" s="137"/>
      <c r="D71" s="137">
        <v>23174</v>
      </c>
      <c r="E71" s="140"/>
      <c r="F71" s="137">
        <f t="shared" si="1"/>
        <v>23174</v>
      </c>
    </row>
    <row r="72" spans="1:8">
      <c r="A72" s="135"/>
      <c r="B72" s="136" t="s">
        <v>498</v>
      </c>
      <c r="C72" s="137"/>
      <c r="D72" s="137">
        <v>20000</v>
      </c>
      <c r="E72" s="140"/>
      <c r="F72" s="137">
        <f t="shared" si="1"/>
        <v>20000</v>
      </c>
    </row>
    <row r="73" spans="1:8" s="128" customFormat="1">
      <c r="A73" s="163" t="s">
        <v>228</v>
      </c>
      <c r="B73" s="164"/>
      <c r="C73" s="161">
        <f>+C7+C42+C55</f>
        <v>29871700</v>
      </c>
      <c r="D73" s="161">
        <f>D7+D42+D55</f>
        <v>24816055.900000002</v>
      </c>
      <c r="E73" s="158"/>
      <c r="F73" s="154">
        <f>+C73-D73</f>
        <v>5055644.0999999978</v>
      </c>
      <c r="G73" s="165"/>
    </row>
    <row r="74" spans="1:8" s="128" customFormat="1">
      <c r="A74" s="166"/>
      <c r="B74" s="167"/>
      <c r="C74" s="168"/>
      <c r="D74" s="168"/>
      <c r="E74" s="169"/>
      <c r="F74" s="170"/>
      <c r="G74" s="165"/>
    </row>
    <row r="75" spans="1:8">
      <c r="A75" s="171"/>
      <c r="B75" s="171"/>
      <c r="C75" s="171"/>
      <c r="D75" s="171"/>
      <c r="E75" s="171"/>
      <c r="F75" s="171"/>
    </row>
    <row r="76" spans="1:8">
      <c r="A76" s="172"/>
      <c r="B76" s="172"/>
      <c r="C76" s="172"/>
      <c r="D76" s="172"/>
      <c r="E76" s="172"/>
      <c r="F76" s="171"/>
    </row>
    <row r="77" spans="1:8">
      <c r="A77" s="172"/>
      <c r="B77" s="172"/>
      <c r="C77" s="172"/>
      <c r="D77" s="172"/>
      <c r="E77" s="172"/>
      <c r="F77" s="171"/>
    </row>
    <row r="78" spans="1:8">
      <c r="D78" s="173"/>
      <c r="F78" s="134"/>
      <c r="H78" s="134"/>
    </row>
    <row r="79" spans="1:8">
      <c r="D79" s="173"/>
      <c r="F79" s="134"/>
    </row>
    <row r="80" spans="1:8">
      <c r="D80" s="173"/>
    </row>
    <row r="81" spans="4:4">
      <c r="D81" s="173"/>
    </row>
    <row r="82" spans="4:4">
      <c r="D82" s="173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B10" sqref="B10"/>
    </sheetView>
  </sheetViews>
  <sheetFormatPr defaultColWidth="8.85546875" defaultRowHeight="15"/>
  <cols>
    <col min="1" max="1" width="9.85546875" style="51" bestFit="1" customWidth="1"/>
    <col min="2" max="2" width="43.42578125" style="51" customWidth="1"/>
    <col min="3" max="3" width="8.7109375" style="51" bestFit="1" customWidth="1"/>
    <col min="4" max="4" width="11.7109375" style="51" customWidth="1"/>
    <col min="5" max="5" width="11.28515625" style="51" customWidth="1"/>
    <col min="6" max="6" width="11.140625" style="51" customWidth="1"/>
    <col min="7" max="16384" width="8.85546875" style="51"/>
  </cols>
  <sheetData>
    <row r="1" spans="1:9" ht="23.25">
      <c r="A1" s="402" t="s">
        <v>234</v>
      </c>
      <c r="B1" s="402"/>
      <c r="C1" s="402"/>
      <c r="D1" s="402"/>
      <c r="E1" s="402"/>
      <c r="F1" s="402"/>
    </row>
    <row r="2" spans="1:9" ht="23.25">
      <c r="A2" s="402" t="s">
        <v>230</v>
      </c>
      <c r="B2" s="402"/>
      <c r="C2" s="402"/>
      <c r="D2" s="402"/>
      <c r="E2" s="402"/>
      <c r="F2" s="402"/>
    </row>
    <row r="3" spans="1:9" ht="23.25">
      <c r="A3" s="402" t="s">
        <v>499</v>
      </c>
      <c r="B3" s="402"/>
      <c r="C3" s="402"/>
      <c r="D3" s="402"/>
      <c r="E3" s="402"/>
      <c r="F3" s="402"/>
    </row>
    <row r="4" spans="1:9" ht="23.25">
      <c r="A4" s="97" t="s">
        <v>236</v>
      </c>
      <c r="B4" s="98"/>
      <c r="C4" s="98"/>
      <c r="D4" s="98"/>
      <c r="E4" s="98"/>
      <c r="F4" s="98"/>
    </row>
    <row r="5" spans="1:9" ht="23.25">
      <c r="A5" s="97"/>
      <c r="B5" s="98"/>
      <c r="C5" s="98"/>
      <c r="D5" s="98"/>
      <c r="E5" s="98"/>
      <c r="F5" s="98"/>
    </row>
    <row r="6" spans="1:9" ht="28.5" customHeight="1">
      <c r="A6" s="403" t="s">
        <v>273</v>
      </c>
      <c r="B6" s="403" t="s">
        <v>66</v>
      </c>
      <c r="C6" s="448" t="s">
        <v>698</v>
      </c>
      <c r="D6" s="403" t="s">
        <v>231</v>
      </c>
      <c r="E6" s="403" t="s">
        <v>232</v>
      </c>
      <c r="F6" s="403" t="s">
        <v>233</v>
      </c>
    </row>
    <row r="7" spans="1:9" ht="38.25" customHeight="1">
      <c r="A7" s="404"/>
      <c r="B7" s="404"/>
      <c r="C7" s="449"/>
      <c r="D7" s="404"/>
      <c r="E7" s="404"/>
      <c r="F7" s="404"/>
    </row>
    <row r="8" spans="1:9" ht="43.5">
      <c r="A8" s="249" t="s">
        <v>274</v>
      </c>
      <c r="B8" s="250" t="s">
        <v>272</v>
      </c>
      <c r="C8" s="451" t="s">
        <v>699</v>
      </c>
      <c r="D8" s="251">
        <v>10000</v>
      </c>
      <c r="E8" s="251">
        <v>10000</v>
      </c>
      <c r="F8" s="252">
        <v>0</v>
      </c>
    </row>
    <row r="9" spans="1:9" ht="43.5">
      <c r="A9" s="253">
        <v>20941</v>
      </c>
      <c r="B9" s="254" t="s">
        <v>386</v>
      </c>
      <c r="C9" s="451" t="s">
        <v>699</v>
      </c>
      <c r="D9" s="255">
        <v>10500</v>
      </c>
      <c r="E9" s="255">
        <v>10490</v>
      </c>
      <c r="F9" s="256">
        <v>10</v>
      </c>
    </row>
    <row r="10" spans="1:9" ht="21.75">
      <c r="A10" s="111"/>
      <c r="B10" s="109"/>
      <c r="C10" s="113"/>
      <c r="D10" s="110"/>
      <c r="E10" s="110"/>
      <c r="F10" s="110"/>
    </row>
    <row r="11" spans="1:9" ht="21.75">
      <c r="A11" s="111"/>
      <c r="B11" s="109"/>
      <c r="C11" s="113"/>
      <c r="D11" s="110"/>
      <c r="E11" s="110"/>
      <c r="F11" s="110"/>
    </row>
    <row r="12" spans="1:9" ht="21.75">
      <c r="A12" s="111"/>
      <c r="B12" s="109"/>
      <c r="C12" s="113"/>
      <c r="D12" s="110"/>
      <c r="E12" s="110"/>
      <c r="F12" s="110"/>
    </row>
    <row r="13" spans="1:9" ht="21.75">
      <c r="A13" s="111"/>
      <c r="B13" s="109"/>
      <c r="C13" s="113"/>
      <c r="D13" s="110"/>
      <c r="E13" s="110"/>
      <c r="F13" s="110"/>
    </row>
    <row r="14" spans="1:9" ht="21.75">
      <c r="A14" s="111"/>
      <c r="B14" s="109"/>
      <c r="C14" s="113"/>
      <c r="D14" s="110"/>
      <c r="E14" s="110"/>
      <c r="F14" s="110"/>
      <c r="I14" s="112"/>
    </row>
    <row r="15" spans="1:9" ht="21.75">
      <c r="A15" s="111"/>
      <c r="B15" s="109"/>
      <c r="C15" s="113"/>
      <c r="D15" s="110"/>
      <c r="E15" s="110"/>
      <c r="F15" s="110"/>
    </row>
    <row r="16" spans="1:9" ht="21.75">
      <c r="A16" s="111"/>
      <c r="B16" s="109"/>
      <c r="C16" s="113"/>
      <c r="D16" s="110"/>
      <c r="E16" s="110"/>
      <c r="F16" s="110"/>
    </row>
    <row r="17" spans="1:9" ht="21.75">
      <c r="A17" s="111"/>
      <c r="B17" s="109"/>
      <c r="C17" s="113"/>
      <c r="D17" s="110"/>
      <c r="E17" s="110"/>
      <c r="F17" s="110"/>
    </row>
    <row r="18" spans="1:9" ht="21.75">
      <c r="A18" s="111"/>
      <c r="B18" s="109"/>
      <c r="C18" s="113"/>
      <c r="D18" s="110"/>
      <c r="E18" s="110"/>
      <c r="F18" s="110"/>
    </row>
    <row r="19" spans="1:9" ht="21.75">
      <c r="A19" s="111"/>
      <c r="B19" s="109"/>
      <c r="C19" s="113"/>
      <c r="D19" s="110"/>
      <c r="E19" s="110"/>
      <c r="F19" s="110"/>
    </row>
    <row r="20" spans="1:9" ht="21.75">
      <c r="A20" s="111"/>
      <c r="B20" s="109"/>
      <c r="C20" s="113"/>
      <c r="D20" s="110"/>
      <c r="E20" s="110"/>
      <c r="F20" s="110"/>
    </row>
    <row r="21" spans="1:9" ht="21.75">
      <c r="A21" s="111"/>
      <c r="B21" s="109"/>
      <c r="C21" s="113"/>
      <c r="D21" s="110"/>
      <c r="E21" s="110"/>
      <c r="F21" s="110"/>
    </row>
    <row r="22" spans="1:9" ht="21.75">
      <c r="A22" s="111"/>
      <c r="B22" s="109"/>
      <c r="C22" s="113"/>
      <c r="D22" s="110"/>
      <c r="E22" s="110"/>
      <c r="F22" s="110"/>
    </row>
    <row r="23" spans="1:9" ht="21.75">
      <c r="A23" s="111"/>
      <c r="B23" s="108"/>
      <c r="C23" s="452"/>
      <c r="D23" s="110"/>
      <c r="E23" s="110"/>
      <c r="F23" s="110"/>
    </row>
    <row r="24" spans="1:9" ht="21.75">
      <c r="A24" s="111"/>
      <c r="B24" s="109"/>
      <c r="C24" s="113"/>
      <c r="D24" s="110"/>
      <c r="E24" s="110"/>
      <c r="F24" s="110"/>
    </row>
    <row r="25" spans="1:9" ht="21.75">
      <c r="A25" s="111"/>
      <c r="B25" s="109"/>
      <c r="C25" s="113"/>
      <c r="D25" s="110"/>
      <c r="E25" s="110"/>
      <c r="F25" s="110"/>
    </row>
    <row r="26" spans="1:9" ht="21.75">
      <c r="A26" s="111"/>
      <c r="B26" s="109"/>
      <c r="C26" s="113"/>
      <c r="D26" s="110"/>
      <c r="E26" s="110"/>
      <c r="F26" s="110"/>
    </row>
    <row r="27" spans="1:9" ht="21.75">
      <c r="A27" s="111"/>
      <c r="B27" s="450"/>
      <c r="C27" s="113"/>
      <c r="D27" s="110"/>
      <c r="E27" s="110"/>
      <c r="F27" s="110"/>
    </row>
    <row r="28" spans="1:9" ht="21.75">
      <c r="A28" s="111"/>
      <c r="B28" s="109"/>
      <c r="C28" s="113"/>
      <c r="D28" s="110"/>
      <c r="E28" s="110"/>
      <c r="F28" s="110"/>
    </row>
    <row r="29" spans="1:9" ht="21.75">
      <c r="A29" s="111"/>
      <c r="B29" s="109"/>
      <c r="C29" s="113"/>
      <c r="D29" s="110"/>
      <c r="E29" s="110"/>
      <c r="F29" s="110"/>
    </row>
    <row r="30" spans="1:9" ht="22.5" thickBot="1">
      <c r="A30" s="400" t="s">
        <v>54</v>
      </c>
      <c r="B30" s="401"/>
      <c r="C30" s="453"/>
      <c r="D30" s="114">
        <f>SUM(D8:D14)</f>
        <v>20500</v>
      </c>
      <c r="E30" s="114">
        <f t="shared" ref="E30:F30" si="0">SUM(E8:E14)</f>
        <v>20490</v>
      </c>
      <c r="F30" s="114">
        <f t="shared" si="0"/>
        <v>10</v>
      </c>
      <c r="H30" s="99"/>
      <c r="I30" s="99"/>
    </row>
    <row r="31" spans="1:9" ht="15.75" thickTop="1"/>
    <row r="33" spans="1:6" ht="21.75">
      <c r="A33" s="115"/>
      <c r="B33" s="115"/>
      <c r="C33" s="115"/>
      <c r="D33" s="115"/>
      <c r="E33" s="115"/>
      <c r="F33" s="115"/>
    </row>
    <row r="34" spans="1:6" ht="21.75">
      <c r="A34" s="116"/>
      <c r="B34" s="116"/>
      <c r="C34" s="116"/>
      <c r="D34" s="116"/>
      <c r="E34" s="116"/>
      <c r="F34" s="116"/>
    </row>
    <row r="35" spans="1:6" ht="21.75">
      <c r="A35" s="116"/>
      <c r="B35" s="116"/>
      <c r="C35" s="116"/>
      <c r="D35" s="116"/>
      <c r="E35" s="116"/>
      <c r="F35" s="116"/>
    </row>
  </sheetData>
  <mergeCells count="10">
    <mergeCell ref="A30:B30"/>
    <mergeCell ref="A1:F1"/>
    <mergeCell ref="A2:F2"/>
    <mergeCell ref="A3:F3"/>
    <mergeCell ref="A6:A7"/>
    <mergeCell ref="B6:B7"/>
    <mergeCell ref="D6:D7"/>
    <mergeCell ref="E6:E7"/>
    <mergeCell ref="F6:F7"/>
    <mergeCell ref="C6:C7"/>
  </mergeCells>
  <pageMargins left="0.51181102362204722" right="0.70866141732283472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abSelected="1" topLeftCell="A28" workbookViewId="0">
      <selection activeCell="H43" sqref="H43"/>
    </sheetView>
  </sheetViews>
  <sheetFormatPr defaultColWidth="9.140625"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07" t="s">
        <v>22</v>
      </c>
      <c r="B1" s="408"/>
      <c r="C1" s="408"/>
      <c r="D1" s="408"/>
      <c r="E1" s="408"/>
      <c r="F1" s="408"/>
      <c r="G1" s="409"/>
      <c r="H1" s="407" t="s">
        <v>23</v>
      </c>
      <c r="I1" s="408"/>
      <c r="J1" s="409"/>
      <c r="K1" s="1"/>
    </row>
    <row r="2" spans="1:12" ht="21.75" customHeight="1">
      <c r="A2" s="410" t="s">
        <v>24</v>
      </c>
      <c r="B2" s="411"/>
      <c r="C2" s="411"/>
      <c r="D2" s="411"/>
      <c r="E2" s="411"/>
      <c r="F2" s="411"/>
      <c r="G2" s="412"/>
      <c r="H2" s="413" t="s">
        <v>160</v>
      </c>
      <c r="I2" s="414"/>
      <c r="J2" s="415"/>
    </row>
    <row r="3" spans="1:12" ht="12.75" customHeight="1">
      <c r="A3" s="3"/>
      <c r="B3" s="4"/>
      <c r="C3" s="5"/>
      <c r="D3" s="6"/>
      <c r="E3" s="5"/>
      <c r="F3" s="5"/>
      <c r="G3" s="7"/>
      <c r="H3" s="416" t="s">
        <v>26</v>
      </c>
      <c r="I3" s="417"/>
      <c r="J3" s="418"/>
    </row>
    <row r="4" spans="1:12" ht="18.75" customHeight="1">
      <c r="A4" s="8"/>
      <c r="B4" s="9" t="s">
        <v>240</v>
      </c>
      <c r="C4" s="9"/>
      <c r="D4" s="9"/>
      <c r="E4" s="419">
        <v>21366</v>
      </c>
      <c r="F4" s="419"/>
      <c r="G4" s="10"/>
      <c r="H4" s="11"/>
      <c r="I4" s="12">
        <v>5552603.2300000004</v>
      </c>
      <c r="J4" s="13"/>
    </row>
    <row r="5" spans="1:12" ht="17.25" customHeight="1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5552603.2300000004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>
      <c r="A7" s="8"/>
      <c r="B7" s="81"/>
      <c r="C7" s="16"/>
      <c r="D7" s="15"/>
      <c r="E7" s="16"/>
      <c r="F7" s="82"/>
      <c r="G7" s="10"/>
      <c r="H7" s="8"/>
      <c r="I7" s="79">
        <f>SUM(F7:F8)</f>
        <v>0</v>
      </c>
      <c r="J7" s="10"/>
    </row>
    <row r="8" spans="1:12" ht="9" customHeight="1">
      <c r="A8" s="8"/>
      <c r="B8" s="81"/>
      <c r="C8" s="16"/>
      <c r="D8" s="15"/>
      <c r="E8" s="16"/>
      <c r="F8" s="82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0">
        <f>L5-I33</f>
        <v>386894.94000000041</v>
      </c>
    </row>
    <row r="10" spans="1:12" ht="18.95" customHeight="1">
      <c r="A10" s="8"/>
      <c r="B10" s="213" t="s">
        <v>295</v>
      </c>
      <c r="C10" s="9"/>
      <c r="D10" s="95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>
      <c r="A11" s="8"/>
      <c r="B11" s="20"/>
      <c r="C11" s="106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 t="s">
        <v>265</v>
      </c>
      <c r="C12" s="107"/>
      <c r="D12" s="20" t="s">
        <v>266</v>
      </c>
      <c r="E12" s="9"/>
      <c r="F12" s="94">
        <v>500</v>
      </c>
      <c r="G12" s="10"/>
      <c r="H12" s="8"/>
      <c r="I12" s="9"/>
      <c r="J12" s="10"/>
    </row>
    <row r="13" spans="1:12" ht="18.95" customHeight="1">
      <c r="A13" s="8"/>
      <c r="B13" s="20" t="s">
        <v>711</v>
      </c>
      <c r="C13" s="185"/>
      <c r="D13" s="20" t="s">
        <v>712</v>
      </c>
      <c r="E13" s="9"/>
      <c r="F13" s="94">
        <v>7800</v>
      </c>
      <c r="G13" s="10"/>
      <c r="H13" s="8"/>
      <c r="I13" s="53"/>
      <c r="J13" s="10"/>
    </row>
    <row r="14" spans="1:12" ht="18.95" customHeight="1">
      <c r="A14" s="8"/>
      <c r="B14" s="20" t="s">
        <v>701</v>
      </c>
      <c r="C14" s="262"/>
      <c r="D14" s="20" t="s">
        <v>702</v>
      </c>
      <c r="E14" s="9"/>
      <c r="F14" s="94">
        <v>300</v>
      </c>
      <c r="G14" s="10"/>
      <c r="H14" s="8"/>
      <c r="I14" s="96">
        <f>SUM(F12:F19)</f>
        <v>381054.94</v>
      </c>
      <c r="J14" s="10"/>
    </row>
    <row r="15" spans="1:12" ht="18.95" customHeight="1">
      <c r="A15" s="8"/>
      <c r="B15" s="20" t="s">
        <v>703</v>
      </c>
      <c r="C15" s="262"/>
      <c r="D15" s="20" t="s">
        <v>704</v>
      </c>
      <c r="E15" s="9"/>
      <c r="F15" s="21">
        <v>188000</v>
      </c>
      <c r="G15" s="10"/>
      <c r="H15" s="8"/>
      <c r="I15" s="9"/>
      <c r="J15" s="10"/>
    </row>
    <row r="16" spans="1:12" ht="18.95" customHeight="1">
      <c r="A16" s="8"/>
      <c r="B16" s="20" t="s">
        <v>703</v>
      </c>
      <c r="C16" s="262"/>
      <c r="D16" s="20" t="s">
        <v>705</v>
      </c>
      <c r="E16" s="9"/>
      <c r="F16" s="21">
        <v>125000</v>
      </c>
      <c r="G16" s="10"/>
      <c r="H16" s="8"/>
      <c r="I16" s="9"/>
      <c r="J16" s="10"/>
    </row>
    <row r="17" spans="1:12" ht="18.95" customHeight="1">
      <c r="A17" s="8"/>
      <c r="B17" s="20" t="s">
        <v>706</v>
      </c>
      <c r="C17" s="262"/>
      <c r="D17" s="20" t="s">
        <v>707</v>
      </c>
      <c r="E17" s="9"/>
      <c r="F17" s="21">
        <v>26242.44</v>
      </c>
      <c r="G17" s="10"/>
      <c r="H17" s="8"/>
      <c r="J17" s="10"/>
      <c r="L17" s="27">
        <f>I4-I33</f>
        <v>386894.94000000041</v>
      </c>
    </row>
    <row r="18" spans="1:12" ht="18.95" customHeight="1">
      <c r="A18" s="8"/>
      <c r="B18" s="20" t="s">
        <v>706</v>
      </c>
      <c r="C18" s="262"/>
      <c r="D18" s="20" t="s">
        <v>708</v>
      </c>
      <c r="E18" s="9"/>
      <c r="F18" s="21">
        <v>23512.5</v>
      </c>
      <c r="G18" s="10"/>
      <c r="H18" s="8"/>
      <c r="I18" s="53"/>
      <c r="J18" s="10"/>
      <c r="L18" s="27"/>
    </row>
    <row r="19" spans="1:12" ht="18.95" customHeight="1">
      <c r="A19" s="8"/>
      <c r="B19" s="20" t="s">
        <v>710</v>
      </c>
      <c r="C19" s="262"/>
      <c r="D19" s="20" t="s">
        <v>709</v>
      </c>
      <c r="E19" s="9"/>
      <c r="F19" s="21">
        <v>9700</v>
      </c>
      <c r="G19" s="10"/>
      <c r="H19" s="8"/>
      <c r="I19" s="53"/>
      <c r="J19" s="10"/>
      <c r="L19" s="27"/>
    </row>
    <row r="20" spans="1:12" ht="18.95" customHeight="1">
      <c r="A20" s="8"/>
      <c r="B20" s="20"/>
      <c r="C20" s="213"/>
      <c r="D20" s="20"/>
      <c r="E20" s="9"/>
      <c r="F20" s="21"/>
      <c r="G20" s="10"/>
      <c r="H20" s="8"/>
      <c r="I20" s="53"/>
      <c r="J20" s="10"/>
      <c r="L20" s="27">
        <f>SUM(F19:F21)</f>
        <v>9700</v>
      </c>
    </row>
    <row r="21" spans="1:12" ht="18.95" customHeight="1">
      <c r="A21" s="8"/>
      <c r="B21" s="20"/>
      <c r="C21" s="213"/>
      <c r="D21" s="20"/>
      <c r="E21" s="9"/>
      <c r="F21" s="21"/>
      <c r="G21" s="10"/>
      <c r="H21" s="8"/>
      <c r="I21" s="53"/>
      <c r="J21" s="10"/>
      <c r="L21" s="27"/>
    </row>
    <row r="22" spans="1:12" ht="18.95" customHeight="1">
      <c r="A22" s="8"/>
      <c r="B22" s="20"/>
      <c r="C22" s="213"/>
      <c r="D22" s="20"/>
      <c r="E22" s="9"/>
      <c r="F22" s="94"/>
      <c r="G22" s="10"/>
      <c r="H22" s="8"/>
      <c r="I22" s="9"/>
      <c r="J22" s="10"/>
    </row>
    <row r="23" spans="1:12" ht="18.95" customHeight="1">
      <c r="A23" s="8"/>
      <c r="B23" s="20"/>
      <c r="C23" s="213"/>
      <c r="D23" s="20"/>
      <c r="E23" s="9"/>
      <c r="F23" s="94"/>
      <c r="G23" s="10"/>
      <c r="H23" s="8"/>
      <c r="I23" s="9"/>
      <c r="J23" s="10"/>
    </row>
    <row r="24" spans="1:12" ht="18.95" customHeight="1">
      <c r="A24" s="8"/>
      <c r="B24" s="20"/>
      <c r="C24" s="213"/>
      <c r="D24" s="20"/>
      <c r="E24" s="9"/>
      <c r="F24" s="94"/>
      <c r="G24" s="10"/>
      <c r="H24" s="8"/>
      <c r="I24" s="9"/>
      <c r="J24" s="10"/>
    </row>
    <row r="25" spans="1:12" ht="18.95" customHeight="1">
      <c r="A25" s="8"/>
      <c r="B25" s="20"/>
      <c r="C25" s="213"/>
      <c r="D25" s="20"/>
      <c r="E25" s="9"/>
      <c r="F25" s="94"/>
      <c r="G25" s="10"/>
      <c r="H25" s="8"/>
      <c r="I25" s="9"/>
      <c r="J25" s="10"/>
    </row>
    <row r="26" spans="1:12" ht="18.95" customHeight="1">
      <c r="A26" s="8"/>
      <c r="B26" s="20"/>
      <c r="C26" s="213"/>
      <c r="D26" s="20"/>
      <c r="E26" s="9"/>
      <c r="F26" s="94"/>
      <c r="G26" s="10"/>
      <c r="H26" s="8"/>
      <c r="I26" s="9"/>
      <c r="J26" s="10"/>
    </row>
    <row r="27" spans="1:12" ht="18.95" customHeight="1">
      <c r="A27" s="8"/>
      <c r="B27" s="20"/>
      <c r="C27" s="213"/>
      <c r="D27" s="20"/>
      <c r="E27" s="9"/>
      <c r="F27" s="94"/>
      <c r="G27" s="10"/>
      <c r="H27" s="8"/>
      <c r="I27" s="9"/>
      <c r="J27" s="10"/>
    </row>
    <row r="28" spans="1:12" ht="18.95" customHeight="1">
      <c r="A28" s="8"/>
      <c r="B28" s="117"/>
      <c r="C28" s="105"/>
      <c r="D28" s="20"/>
      <c r="E28" s="9"/>
      <c r="F28" s="94"/>
      <c r="G28" s="10"/>
      <c r="H28" s="8"/>
      <c r="I28" s="25"/>
      <c r="J28" s="10"/>
    </row>
    <row r="29" spans="1:12" ht="18.95" customHeight="1">
      <c r="A29" s="8"/>
      <c r="B29" s="14" t="s">
        <v>260</v>
      </c>
      <c r="C29" s="106"/>
      <c r="D29" s="93"/>
      <c r="E29" s="9"/>
      <c r="F29" s="94"/>
      <c r="G29" s="10"/>
      <c r="H29" s="8"/>
      <c r="I29" s="9"/>
      <c r="J29" s="10"/>
    </row>
    <row r="30" spans="1:12" ht="18.95" customHeight="1">
      <c r="A30" s="8"/>
      <c r="B30" s="20" t="s">
        <v>293</v>
      </c>
      <c r="C30" s="100"/>
      <c r="D30" s="20" t="s">
        <v>294</v>
      </c>
      <c r="E30" s="9"/>
      <c r="F30" s="94">
        <v>240</v>
      </c>
      <c r="G30" s="10"/>
      <c r="H30" s="8"/>
      <c r="I30" s="25"/>
      <c r="J30" s="10"/>
    </row>
    <row r="31" spans="1:12" ht="18.95" customHeight="1">
      <c r="A31" s="8"/>
      <c r="B31" s="263" t="s">
        <v>700</v>
      </c>
      <c r="C31" s="100"/>
      <c r="D31" s="20" t="s">
        <v>294</v>
      </c>
      <c r="E31" s="9"/>
      <c r="F31" s="257">
        <v>5600</v>
      </c>
      <c r="G31" s="10"/>
      <c r="H31" s="8"/>
      <c r="I31" s="52">
        <f>SUM(F30:F31)</f>
        <v>5840</v>
      </c>
      <c r="J31" s="10"/>
    </row>
    <row r="32" spans="1:12">
      <c r="A32" s="8"/>
      <c r="B32" s="101"/>
      <c r="C32" s="100"/>
      <c r="D32" s="93"/>
      <c r="E32" s="9"/>
      <c r="F32" s="94"/>
      <c r="G32" s="10"/>
      <c r="H32" s="8"/>
      <c r="I32" s="25"/>
      <c r="J32" s="10"/>
    </row>
    <row r="33" spans="1:12" ht="21.75" customHeight="1">
      <c r="A33" s="28"/>
      <c r="B33" s="29" t="s">
        <v>241</v>
      </c>
      <c r="C33" s="29"/>
      <c r="D33" s="29"/>
      <c r="E33" s="420">
        <f>E4</f>
        <v>21366</v>
      </c>
      <c r="F33" s="420"/>
      <c r="G33" s="31"/>
      <c r="H33" s="28"/>
      <c r="I33" s="12">
        <f>I4-I14-I31</f>
        <v>5165708.29</v>
      </c>
      <c r="J33" s="30"/>
      <c r="L33" s="24"/>
    </row>
    <row r="34" spans="1:12" ht="32.25" customHeight="1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>
      <c r="A35" s="8"/>
      <c r="B35" s="405" t="s">
        <v>246</v>
      </c>
      <c r="C35" s="405"/>
      <c r="D35" s="405"/>
      <c r="E35" s="10"/>
      <c r="F35" s="406" t="s">
        <v>172</v>
      </c>
      <c r="G35" s="405"/>
      <c r="H35" s="405"/>
      <c r="I35" s="405"/>
      <c r="J35" s="10"/>
    </row>
    <row r="36" spans="1:12">
      <c r="A36" s="8"/>
      <c r="B36" s="405" t="s">
        <v>171</v>
      </c>
      <c r="C36" s="405"/>
      <c r="D36" s="405"/>
      <c r="E36" s="10"/>
      <c r="F36" s="406" t="s">
        <v>264</v>
      </c>
      <c r="G36" s="405"/>
      <c r="H36" s="405"/>
      <c r="I36" s="405"/>
      <c r="J36" s="10"/>
      <c r="L36" s="24"/>
    </row>
    <row r="37" spans="1:12">
      <c r="A37" s="28"/>
      <c r="B37" s="414" t="s">
        <v>174</v>
      </c>
      <c r="C37" s="414"/>
      <c r="D37" s="414"/>
      <c r="E37" s="31"/>
      <c r="F37" s="413" t="s">
        <v>173</v>
      </c>
      <c r="G37" s="414"/>
      <c r="H37" s="414"/>
      <c r="I37" s="414"/>
      <c r="J37" s="31"/>
    </row>
    <row r="38" spans="1:12" ht="20.100000000000001" customHeight="1">
      <c r="A38" s="5"/>
      <c r="B38" s="5"/>
      <c r="C38" s="5"/>
      <c r="D38" s="5" t="s">
        <v>217</v>
      </c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07" t="s">
        <v>22</v>
      </c>
      <c r="B58" s="408"/>
      <c r="C58" s="408"/>
      <c r="D58" s="408"/>
      <c r="E58" s="408"/>
      <c r="F58" s="408"/>
      <c r="G58" s="409"/>
      <c r="H58" s="407" t="s">
        <v>23</v>
      </c>
      <c r="I58" s="408"/>
      <c r="J58" s="409"/>
      <c r="K58" s="1"/>
    </row>
    <row r="59" spans="1:11" ht="21.75" customHeight="1">
      <c r="A59" s="410" t="s">
        <v>24</v>
      </c>
      <c r="B59" s="411"/>
      <c r="C59" s="411"/>
      <c r="D59" s="411"/>
      <c r="E59" s="411"/>
      <c r="F59" s="411"/>
      <c r="G59" s="412"/>
      <c r="H59" s="413" t="s">
        <v>87</v>
      </c>
      <c r="I59" s="414"/>
      <c r="J59" s="415"/>
    </row>
    <row r="60" spans="1:11" ht="14.25" customHeight="1">
      <c r="A60" s="3"/>
      <c r="B60" s="4"/>
      <c r="C60" s="5"/>
      <c r="D60" s="6"/>
      <c r="E60" s="5"/>
      <c r="F60" s="5"/>
      <c r="G60" s="7"/>
      <c r="H60" s="416" t="s">
        <v>26</v>
      </c>
      <c r="I60" s="417"/>
      <c r="J60" s="418"/>
    </row>
    <row r="61" spans="1:11" ht="18.75" customHeight="1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95" t="s">
        <v>35</v>
      </c>
      <c r="C67" s="9"/>
      <c r="D67" s="95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>
      <c r="A95" s="407" t="s">
        <v>22</v>
      </c>
      <c r="B95" s="408"/>
      <c r="C95" s="408"/>
      <c r="D95" s="408"/>
      <c r="E95" s="408"/>
      <c r="F95" s="408"/>
      <c r="G95" s="409"/>
      <c r="H95" s="407" t="s">
        <v>23</v>
      </c>
      <c r="I95" s="408"/>
      <c r="J95" s="409"/>
      <c r="K95" s="1"/>
    </row>
    <row r="96" spans="1:12" ht="21.75" customHeight="1">
      <c r="A96" s="410" t="s">
        <v>24</v>
      </c>
      <c r="B96" s="411"/>
      <c r="C96" s="411"/>
      <c r="D96" s="411"/>
      <c r="E96" s="411"/>
      <c r="F96" s="411"/>
      <c r="G96" s="412"/>
      <c r="H96" s="413" t="s">
        <v>25</v>
      </c>
      <c r="I96" s="414"/>
      <c r="J96" s="415"/>
    </row>
    <row r="97" spans="1:11" ht="14.25" customHeight="1">
      <c r="A97" s="3"/>
      <c r="B97" s="4"/>
      <c r="C97" s="5"/>
      <c r="D97" s="6"/>
      <c r="E97" s="5"/>
      <c r="F97" s="5"/>
      <c r="G97" s="7"/>
      <c r="H97" s="416" t="s">
        <v>26</v>
      </c>
      <c r="I97" s="417"/>
      <c r="J97" s="418"/>
    </row>
    <row r="98" spans="1:11" ht="18.75" customHeight="1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95" t="s">
        <v>35</v>
      </c>
      <c r="C104" s="9"/>
      <c r="D104" s="95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>
      <c r="A105" s="8"/>
      <c r="B105" s="20" t="s">
        <v>84</v>
      </c>
      <c r="C105" s="9"/>
      <c r="D105" s="95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90</v>
      </c>
      <c r="C106" s="9"/>
      <c r="D106" s="95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90</v>
      </c>
      <c r="C107" s="9"/>
      <c r="D107" s="95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90</v>
      </c>
      <c r="C108" s="9"/>
      <c r="D108" s="95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90</v>
      </c>
      <c r="D109" s="95" t="s">
        <v>95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91</v>
      </c>
      <c r="C110" s="9"/>
      <c r="D110" s="95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91</v>
      </c>
      <c r="C111" s="9"/>
      <c r="D111" s="95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91</v>
      </c>
      <c r="C112" s="9"/>
      <c r="D112" s="95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91</v>
      </c>
      <c r="C113" s="9"/>
      <c r="D113" s="95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92</v>
      </c>
      <c r="C114" s="9"/>
      <c r="D114" s="95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92</v>
      </c>
      <c r="C115" s="9"/>
      <c r="D115" s="95" t="s">
        <v>102</v>
      </c>
      <c r="E115" s="9"/>
      <c r="F115" s="21">
        <v>4284.33</v>
      </c>
      <c r="G115" s="22"/>
      <c r="H115" s="9"/>
      <c r="I115" s="53"/>
      <c r="J115" s="10"/>
      <c r="K115" s="24"/>
    </row>
    <row r="116" spans="1:12" ht="18.95" customHeight="1">
      <c r="A116" s="8"/>
      <c r="B116" s="20" t="s">
        <v>92</v>
      </c>
      <c r="C116" s="9"/>
      <c r="D116" s="95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92</v>
      </c>
      <c r="C117" s="9"/>
      <c r="D117" s="95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92</v>
      </c>
      <c r="C118" s="9"/>
      <c r="D118" s="95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92</v>
      </c>
      <c r="C119" s="9"/>
      <c r="D119" s="95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92</v>
      </c>
      <c r="C120" s="9"/>
      <c r="D120" s="95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92</v>
      </c>
      <c r="C121" s="9"/>
      <c r="D121" s="95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92</v>
      </c>
      <c r="C122" s="9"/>
      <c r="D122" s="95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93</v>
      </c>
      <c r="C123" s="9"/>
      <c r="D123" s="95" t="s">
        <v>109</v>
      </c>
      <c r="E123" s="9"/>
      <c r="F123" s="25">
        <v>177772.9</v>
      </c>
      <c r="G123" s="10"/>
      <c r="H123" s="9"/>
      <c r="I123" s="52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37</v>
      </c>
      <c r="C124" s="9"/>
      <c r="D124" s="9"/>
      <c r="E124" s="9"/>
      <c r="F124" s="52"/>
      <c r="G124" s="10"/>
      <c r="H124" s="8"/>
      <c r="I124" s="9"/>
      <c r="J124" s="10"/>
    </row>
    <row r="125" spans="1:12" ht="17.25" customHeight="1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95" t="s">
        <v>35</v>
      </c>
      <c r="C127" s="9"/>
      <c r="D127" s="95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>
      <c r="A128" s="8"/>
      <c r="B128" s="20" t="s">
        <v>91</v>
      </c>
      <c r="C128" s="9"/>
      <c r="D128" s="95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07" t="s">
        <v>22</v>
      </c>
      <c r="B133" s="408"/>
      <c r="C133" s="408"/>
      <c r="D133" s="408"/>
      <c r="E133" s="408"/>
      <c r="F133" s="408"/>
      <c r="G133" s="409"/>
      <c r="H133" s="407" t="s">
        <v>23</v>
      </c>
      <c r="I133" s="408"/>
      <c r="J133" s="409"/>
      <c r="K133" s="1"/>
    </row>
    <row r="134" spans="1:11" ht="21.75" customHeight="1">
      <c r="A134" s="410" t="s">
        <v>24</v>
      </c>
      <c r="B134" s="411"/>
      <c r="C134" s="411"/>
      <c r="D134" s="411"/>
      <c r="E134" s="411"/>
      <c r="F134" s="411"/>
      <c r="G134" s="412"/>
      <c r="H134" s="413" t="s">
        <v>87</v>
      </c>
      <c r="I134" s="414"/>
      <c r="J134" s="415"/>
    </row>
    <row r="135" spans="1:11" ht="14.25" customHeight="1">
      <c r="A135" s="3"/>
      <c r="B135" s="4"/>
      <c r="C135" s="5"/>
      <c r="D135" s="6"/>
      <c r="E135" s="5"/>
      <c r="F135" s="5"/>
      <c r="G135" s="7"/>
      <c r="H135" s="416" t="s">
        <v>26</v>
      </c>
      <c r="I135" s="417"/>
      <c r="J135" s="418"/>
    </row>
    <row r="136" spans="1:11" ht="18.75" customHeight="1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95" t="s">
        <v>35</v>
      </c>
      <c r="C142" s="9"/>
      <c r="D142" s="95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Y51"/>
  <sheetViews>
    <sheetView topLeftCell="A34" workbookViewId="0">
      <selection activeCell="J55" sqref="J55"/>
    </sheetView>
  </sheetViews>
  <sheetFormatPr defaultColWidth="9.140625" defaultRowHeight="12.75"/>
  <cols>
    <col min="1" max="1" width="11.5703125" style="244" customWidth="1"/>
    <col min="2" max="2" width="9.140625" style="244"/>
    <col min="3" max="3" width="2.7109375" style="244" customWidth="1"/>
    <col min="4" max="4" width="9.140625" style="244"/>
    <col min="5" max="5" width="8.5703125" style="244" customWidth="1"/>
    <col min="6" max="7" width="9.140625" style="244" hidden="1" customWidth="1"/>
    <col min="8" max="9" width="11.28515625" style="244" customWidth="1"/>
    <col min="10" max="10" width="10.42578125" style="244" customWidth="1"/>
    <col min="11" max="11" width="11" style="244" customWidth="1"/>
    <col min="12" max="12" width="9.140625" style="244"/>
    <col min="13" max="13" width="2.28515625" style="244" customWidth="1"/>
    <col min="14" max="14" width="11.28515625" style="244" customWidth="1"/>
    <col min="15" max="15" width="1.140625" style="244" customWidth="1"/>
    <col min="16" max="17" width="9.140625" style="244" hidden="1" customWidth="1"/>
    <col min="18" max="18" width="11.28515625" style="244" customWidth="1"/>
    <col min="19" max="19" width="13.42578125" style="244" customWidth="1"/>
    <col min="20" max="20" width="10.85546875" style="244" customWidth="1"/>
    <col min="21" max="21" width="10.28515625" style="244" customWidth="1"/>
    <col min="22" max="22" width="11.5703125" style="244" customWidth="1"/>
    <col min="23" max="23" width="13.7109375" style="244" customWidth="1"/>
    <col min="24" max="24" width="11" style="244" customWidth="1"/>
    <col min="25" max="25" width="13.42578125" style="244" customWidth="1"/>
    <col min="26" max="16384" width="9.140625" style="244"/>
  </cols>
  <sheetData>
    <row r="1" spans="1:25" ht="15.75" customHeight="1">
      <c r="A1" s="423" t="str">
        <f>"กระดาษทำการกระทบยอดรายจ่ายตามงบประมาณ (จ่ายจากรายรับ)"</f>
        <v>กระดาษทำการกระทบยอดรายจ่ายตามงบประมาณ (จ่ายจากรายรับ)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</row>
    <row r="2" spans="1:25" ht="15.75" customHeight="1" thickBot="1">
      <c r="A2" s="424" t="s">
        <v>503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</row>
    <row r="3" spans="1:25" ht="26.25" thickBot="1">
      <c r="A3" s="429"/>
      <c r="B3" s="429"/>
      <c r="C3" s="429"/>
      <c r="D3" s="429"/>
      <c r="E3" s="429"/>
      <c r="F3" s="429"/>
      <c r="G3" s="245"/>
      <c r="H3" s="430" t="s">
        <v>305</v>
      </c>
      <c r="I3" s="430"/>
      <c r="J3" s="430" t="s">
        <v>306</v>
      </c>
      <c r="K3" s="430"/>
      <c r="L3" s="430" t="s">
        <v>307</v>
      </c>
      <c r="M3" s="430"/>
      <c r="N3" s="430"/>
      <c r="O3" s="430"/>
      <c r="P3" s="430"/>
      <c r="Q3" s="430"/>
      <c r="R3" s="430" t="s">
        <v>308</v>
      </c>
      <c r="S3" s="430"/>
      <c r="T3" s="430" t="s">
        <v>309</v>
      </c>
      <c r="U3" s="430"/>
      <c r="V3" s="258" t="s">
        <v>390</v>
      </c>
      <c r="W3" s="258" t="s">
        <v>310</v>
      </c>
      <c r="X3" s="258" t="s">
        <v>311</v>
      </c>
      <c r="Y3" s="430" t="s">
        <v>312</v>
      </c>
    </row>
    <row r="4" spans="1:25" ht="13.5" thickBot="1">
      <c r="A4" s="429"/>
      <c r="B4" s="429"/>
      <c r="C4" s="429"/>
      <c r="D4" s="429"/>
      <c r="E4" s="429"/>
      <c r="F4" s="429"/>
      <c r="G4" s="246"/>
      <c r="H4" s="430" t="s">
        <v>313</v>
      </c>
      <c r="I4" s="430" t="s">
        <v>314</v>
      </c>
      <c r="J4" s="430" t="s">
        <v>315</v>
      </c>
      <c r="K4" s="430" t="s">
        <v>316</v>
      </c>
      <c r="L4" s="430" t="s">
        <v>317</v>
      </c>
      <c r="M4" s="430"/>
      <c r="N4" s="430" t="s">
        <v>318</v>
      </c>
      <c r="O4" s="430"/>
      <c r="P4" s="430"/>
      <c r="Q4" s="430"/>
      <c r="R4" s="430" t="s">
        <v>319</v>
      </c>
      <c r="S4" s="430" t="s">
        <v>320</v>
      </c>
      <c r="T4" s="430" t="s">
        <v>321</v>
      </c>
      <c r="U4" s="430" t="s">
        <v>395</v>
      </c>
      <c r="V4" s="430" t="s">
        <v>396</v>
      </c>
      <c r="W4" s="430" t="s">
        <v>322</v>
      </c>
      <c r="X4" s="430" t="s">
        <v>6</v>
      </c>
      <c r="Y4" s="430"/>
    </row>
    <row r="5" spans="1:25" ht="13.5" thickBot="1">
      <c r="A5" s="431" t="s">
        <v>323</v>
      </c>
      <c r="B5" s="431"/>
      <c r="C5" s="247"/>
      <c r="D5" s="247"/>
      <c r="E5" s="432" t="s">
        <v>324</v>
      </c>
      <c r="F5" s="432"/>
      <c r="G5" s="246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</row>
    <row r="6" spans="1:25" ht="13.5" thickBot="1">
      <c r="A6" s="425" t="s">
        <v>6</v>
      </c>
      <c r="B6" s="425" t="s">
        <v>325</v>
      </c>
      <c r="C6" s="425"/>
      <c r="D6" s="425" t="s">
        <v>326</v>
      </c>
      <c r="E6" s="425"/>
      <c r="F6" s="425"/>
      <c r="G6" s="425"/>
      <c r="H6" s="248" t="s">
        <v>327</v>
      </c>
      <c r="I6" s="259" t="s">
        <v>327</v>
      </c>
      <c r="J6" s="259" t="s">
        <v>327</v>
      </c>
      <c r="K6" s="259" t="s">
        <v>327</v>
      </c>
      <c r="L6" s="426" t="s">
        <v>327</v>
      </c>
      <c r="M6" s="426"/>
      <c r="N6" s="426" t="s">
        <v>327</v>
      </c>
      <c r="O6" s="426"/>
      <c r="P6" s="426"/>
      <c r="Q6" s="426"/>
      <c r="R6" s="259" t="s">
        <v>327</v>
      </c>
      <c r="S6" s="259" t="s">
        <v>327</v>
      </c>
      <c r="T6" s="259" t="s">
        <v>327</v>
      </c>
      <c r="U6" s="259" t="s">
        <v>327</v>
      </c>
      <c r="V6" s="259" t="s">
        <v>327</v>
      </c>
      <c r="W6" s="259" t="s">
        <v>327</v>
      </c>
      <c r="X6" s="259" t="s">
        <v>328</v>
      </c>
      <c r="Y6" s="259" t="s">
        <v>328</v>
      </c>
    </row>
    <row r="7" spans="1:25" ht="13.5" thickBot="1">
      <c r="A7" s="425"/>
      <c r="B7" s="425"/>
      <c r="C7" s="425"/>
      <c r="D7" s="425" t="s">
        <v>329</v>
      </c>
      <c r="E7" s="425"/>
      <c r="F7" s="425"/>
      <c r="G7" s="425"/>
      <c r="H7" s="259" t="s">
        <v>327</v>
      </c>
      <c r="I7" s="259" t="s">
        <v>327</v>
      </c>
      <c r="J7" s="259" t="s">
        <v>327</v>
      </c>
      <c r="K7" s="259" t="s">
        <v>327</v>
      </c>
      <c r="L7" s="426" t="s">
        <v>327</v>
      </c>
      <c r="M7" s="426"/>
      <c r="N7" s="426" t="s">
        <v>327</v>
      </c>
      <c r="O7" s="426"/>
      <c r="P7" s="426"/>
      <c r="Q7" s="426"/>
      <c r="R7" s="259" t="s">
        <v>327</v>
      </c>
      <c r="S7" s="259" t="s">
        <v>327</v>
      </c>
      <c r="T7" s="259" t="s">
        <v>327</v>
      </c>
      <c r="U7" s="259" t="s">
        <v>327</v>
      </c>
      <c r="V7" s="259" t="s">
        <v>327</v>
      </c>
      <c r="W7" s="259" t="s">
        <v>327</v>
      </c>
      <c r="X7" s="259" t="s">
        <v>330</v>
      </c>
      <c r="Y7" s="259" t="s">
        <v>330</v>
      </c>
    </row>
    <row r="8" spans="1:25" ht="13.5" thickBot="1">
      <c r="A8" s="425"/>
      <c r="B8" s="425" t="s">
        <v>331</v>
      </c>
      <c r="C8" s="425"/>
      <c r="D8" s="425" t="s">
        <v>329</v>
      </c>
      <c r="E8" s="425"/>
      <c r="F8" s="425"/>
      <c r="G8" s="425"/>
      <c r="H8" s="259" t="s">
        <v>327</v>
      </c>
      <c r="I8" s="259" t="s">
        <v>327</v>
      </c>
      <c r="J8" s="259" t="s">
        <v>327</v>
      </c>
      <c r="K8" s="259" t="s">
        <v>327</v>
      </c>
      <c r="L8" s="426" t="s">
        <v>327</v>
      </c>
      <c r="M8" s="426"/>
      <c r="N8" s="426" t="s">
        <v>327</v>
      </c>
      <c r="O8" s="426"/>
      <c r="P8" s="426"/>
      <c r="Q8" s="426"/>
      <c r="R8" s="259" t="s">
        <v>327</v>
      </c>
      <c r="S8" s="259" t="s">
        <v>327</v>
      </c>
      <c r="T8" s="259" t="s">
        <v>327</v>
      </c>
      <c r="U8" s="259" t="s">
        <v>327</v>
      </c>
      <c r="V8" s="259" t="s">
        <v>327</v>
      </c>
      <c r="W8" s="259" t="s">
        <v>327</v>
      </c>
      <c r="X8" s="259" t="s">
        <v>504</v>
      </c>
      <c r="Y8" s="259" t="s">
        <v>504</v>
      </c>
    </row>
    <row r="9" spans="1:25" ht="13.5" thickBot="1">
      <c r="A9" s="425"/>
      <c r="B9" s="425" t="s">
        <v>332</v>
      </c>
      <c r="C9" s="425"/>
      <c r="D9" s="425" t="s">
        <v>329</v>
      </c>
      <c r="E9" s="425"/>
      <c r="F9" s="425"/>
      <c r="G9" s="425"/>
      <c r="H9" s="259" t="s">
        <v>327</v>
      </c>
      <c r="I9" s="259" t="s">
        <v>327</v>
      </c>
      <c r="J9" s="259" t="s">
        <v>327</v>
      </c>
      <c r="K9" s="259" t="s">
        <v>327</v>
      </c>
      <c r="L9" s="426" t="s">
        <v>327</v>
      </c>
      <c r="M9" s="426"/>
      <c r="N9" s="426" t="s">
        <v>327</v>
      </c>
      <c r="O9" s="426"/>
      <c r="P9" s="426"/>
      <c r="Q9" s="426"/>
      <c r="R9" s="259" t="s">
        <v>327</v>
      </c>
      <c r="S9" s="259" t="s">
        <v>327</v>
      </c>
      <c r="T9" s="259" t="s">
        <v>327</v>
      </c>
      <c r="U9" s="259" t="s">
        <v>327</v>
      </c>
      <c r="V9" s="259" t="s">
        <v>327</v>
      </c>
      <c r="W9" s="259" t="s">
        <v>327</v>
      </c>
      <c r="X9" s="259" t="s">
        <v>333</v>
      </c>
      <c r="Y9" s="259" t="s">
        <v>333</v>
      </c>
    </row>
    <row r="10" spans="1:25" ht="13.5" thickBot="1">
      <c r="A10" s="425"/>
      <c r="B10" s="425" t="s">
        <v>334</v>
      </c>
      <c r="C10" s="425"/>
      <c r="D10" s="425" t="s">
        <v>326</v>
      </c>
      <c r="E10" s="425"/>
      <c r="F10" s="425"/>
      <c r="G10" s="425"/>
      <c r="H10" s="264" t="s">
        <v>327</v>
      </c>
      <c r="I10" s="259" t="s">
        <v>327</v>
      </c>
      <c r="J10" s="259" t="s">
        <v>327</v>
      </c>
      <c r="K10" s="259" t="s">
        <v>327</v>
      </c>
      <c r="L10" s="426" t="s">
        <v>327</v>
      </c>
      <c r="M10" s="426"/>
      <c r="N10" s="426" t="s">
        <v>327</v>
      </c>
      <c r="O10" s="426"/>
      <c r="P10" s="426"/>
      <c r="Q10" s="426"/>
      <c r="R10" s="259" t="s">
        <v>327</v>
      </c>
      <c r="S10" s="259" t="s">
        <v>327</v>
      </c>
      <c r="T10" s="259" t="s">
        <v>327</v>
      </c>
      <c r="U10" s="259" t="s">
        <v>327</v>
      </c>
      <c r="V10" s="259" t="s">
        <v>327</v>
      </c>
      <c r="W10" s="259" t="s">
        <v>327</v>
      </c>
      <c r="X10" s="259" t="s">
        <v>335</v>
      </c>
      <c r="Y10" s="259" t="s">
        <v>335</v>
      </c>
    </row>
    <row r="11" spans="1:25" ht="13.5" thickBot="1">
      <c r="A11" s="425"/>
      <c r="B11" s="425" t="s">
        <v>397</v>
      </c>
      <c r="C11" s="425"/>
      <c r="D11" s="425" t="s">
        <v>326</v>
      </c>
      <c r="E11" s="425"/>
      <c r="F11" s="425"/>
      <c r="G11" s="425"/>
      <c r="H11" s="259" t="s">
        <v>327</v>
      </c>
      <c r="I11" s="259" t="s">
        <v>327</v>
      </c>
      <c r="J11" s="259" t="s">
        <v>327</v>
      </c>
      <c r="K11" s="259" t="s">
        <v>327</v>
      </c>
      <c r="L11" s="426" t="s">
        <v>327</v>
      </c>
      <c r="M11" s="426"/>
      <c r="N11" s="426" t="s">
        <v>327</v>
      </c>
      <c r="O11" s="426"/>
      <c r="P11" s="426"/>
      <c r="Q11" s="426"/>
      <c r="R11" s="259" t="s">
        <v>327</v>
      </c>
      <c r="S11" s="259" t="s">
        <v>327</v>
      </c>
      <c r="T11" s="259" t="s">
        <v>327</v>
      </c>
      <c r="U11" s="259" t="s">
        <v>327</v>
      </c>
      <c r="V11" s="259" t="s">
        <v>327</v>
      </c>
      <c r="W11" s="259" t="s">
        <v>327</v>
      </c>
      <c r="X11" s="259" t="s">
        <v>505</v>
      </c>
      <c r="Y11" s="259" t="s">
        <v>505</v>
      </c>
    </row>
    <row r="12" spans="1:25" ht="26.25" thickBot="1">
      <c r="A12" s="425"/>
      <c r="B12" s="427" t="s">
        <v>336</v>
      </c>
      <c r="C12" s="427"/>
      <c r="D12" s="427"/>
      <c r="E12" s="427"/>
      <c r="F12" s="427"/>
      <c r="G12" s="427"/>
      <c r="H12" s="260" t="s">
        <v>327</v>
      </c>
      <c r="I12" s="260" t="s">
        <v>327</v>
      </c>
      <c r="J12" s="260" t="s">
        <v>327</v>
      </c>
      <c r="K12" s="260" t="s">
        <v>327</v>
      </c>
      <c r="L12" s="428" t="s">
        <v>327</v>
      </c>
      <c r="M12" s="428"/>
      <c r="N12" s="428" t="s">
        <v>327</v>
      </c>
      <c r="O12" s="428"/>
      <c r="P12" s="428"/>
      <c r="Q12" s="428"/>
      <c r="R12" s="260" t="s">
        <v>327</v>
      </c>
      <c r="S12" s="260" t="s">
        <v>327</v>
      </c>
      <c r="T12" s="260" t="s">
        <v>327</v>
      </c>
      <c r="U12" s="260" t="s">
        <v>327</v>
      </c>
      <c r="V12" s="260" t="s">
        <v>327</v>
      </c>
      <c r="W12" s="260" t="s">
        <v>327</v>
      </c>
      <c r="X12" s="260" t="s">
        <v>506</v>
      </c>
      <c r="Y12" s="260" t="s">
        <v>506</v>
      </c>
    </row>
    <row r="13" spans="1:25" ht="13.5" thickBot="1">
      <c r="A13" s="425" t="s">
        <v>128</v>
      </c>
      <c r="B13" s="425" t="s">
        <v>337</v>
      </c>
      <c r="C13" s="425"/>
      <c r="D13" s="425" t="s">
        <v>326</v>
      </c>
      <c r="E13" s="425"/>
      <c r="F13" s="425"/>
      <c r="G13" s="425"/>
      <c r="H13" s="259" t="s">
        <v>338</v>
      </c>
      <c r="I13" s="259" t="s">
        <v>327</v>
      </c>
      <c r="J13" s="259" t="s">
        <v>327</v>
      </c>
      <c r="K13" s="259" t="s">
        <v>327</v>
      </c>
      <c r="L13" s="426" t="s">
        <v>327</v>
      </c>
      <c r="M13" s="426"/>
      <c r="N13" s="426" t="s">
        <v>327</v>
      </c>
      <c r="O13" s="426"/>
      <c r="P13" s="426"/>
      <c r="Q13" s="426"/>
      <c r="R13" s="259" t="s">
        <v>327</v>
      </c>
      <c r="S13" s="259" t="s">
        <v>327</v>
      </c>
      <c r="T13" s="259" t="s">
        <v>327</v>
      </c>
      <c r="U13" s="259" t="s">
        <v>327</v>
      </c>
      <c r="V13" s="259" t="s">
        <v>327</v>
      </c>
      <c r="W13" s="259" t="s">
        <v>327</v>
      </c>
      <c r="X13" s="259" t="s">
        <v>327</v>
      </c>
      <c r="Y13" s="259" t="s">
        <v>338</v>
      </c>
    </row>
    <row r="14" spans="1:25" ht="13.5" thickBot="1">
      <c r="A14" s="425"/>
      <c r="B14" s="425" t="s">
        <v>339</v>
      </c>
      <c r="C14" s="425"/>
      <c r="D14" s="425" t="s">
        <v>326</v>
      </c>
      <c r="E14" s="425"/>
      <c r="F14" s="425"/>
      <c r="G14" s="425"/>
      <c r="H14" s="259" t="s">
        <v>340</v>
      </c>
      <c r="I14" s="259" t="s">
        <v>327</v>
      </c>
      <c r="J14" s="259" t="s">
        <v>327</v>
      </c>
      <c r="K14" s="259" t="s">
        <v>327</v>
      </c>
      <c r="L14" s="426" t="s">
        <v>327</v>
      </c>
      <c r="M14" s="426"/>
      <c r="N14" s="426" t="s">
        <v>327</v>
      </c>
      <c r="O14" s="426"/>
      <c r="P14" s="426"/>
      <c r="Q14" s="426"/>
      <c r="R14" s="259" t="s">
        <v>327</v>
      </c>
      <c r="S14" s="259" t="s">
        <v>327</v>
      </c>
      <c r="T14" s="259" t="s">
        <v>327</v>
      </c>
      <c r="U14" s="259" t="s">
        <v>327</v>
      </c>
      <c r="V14" s="259" t="s">
        <v>327</v>
      </c>
      <c r="W14" s="259" t="s">
        <v>327</v>
      </c>
      <c r="X14" s="259" t="s">
        <v>327</v>
      </c>
      <c r="Y14" s="259" t="s">
        <v>340</v>
      </c>
    </row>
    <row r="15" spans="1:25" ht="13.5" thickBot="1">
      <c r="A15" s="425"/>
      <c r="B15" s="425" t="s">
        <v>341</v>
      </c>
      <c r="C15" s="425"/>
      <c r="D15" s="425" t="s">
        <v>326</v>
      </c>
      <c r="E15" s="425"/>
      <c r="F15" s="425"/>
      <c r="G15" s="425"/>
      <c r="H15" s="259" t="s">
        <v>340</v>
      </c>
      <c r="I15" s="259" t="s">
        <v>327</v>
      </c>
      <c r="J15" s="259" t="s">
        <v>327</v>
      </c>
      <c r="K15" s="259" t="s">
        <v>327</v>
      </c>
      <c r="L15" s="426" t="s">
        <v>327</v>
      </c>
      <c r="M15" s="426"/>
      <c r="N15" s="426" t="s">
        <v>327</v>
      </c>
      <c r="O15" s="426"/>
      <c r="P15" s="426"/>
      <c r="Q15" s="426"/>
      <c r="R15" s="259" t="s">
        <v>327</v>
      </c>
      <c r="S15" s="259" t="s">
        <v>327</v>
      </c>
      <c r="T15" s="259" t="s">
        <v>327</v>
      </c>
      <c r="U15" s="259" t="s">
        <v>327</v>
      </c>
      <c r="V15" s="259" t="s">
        <v>327</v>
      </c>
      <c r="W15" s="259" t="s">
        <v>327</v>
      </c>
      <c r="X15" s="259" t="s">
        <v>327</v>
      </c>
      <c r="Y15" s="259" t="s">
        <v>340</v>
      </c>
    </row>
    <row r="16" spans="1:25" ht="13.5" thickBot="1">
      <c r="A16" s="425"/>
      <c r="B16" s="425" t="s">
        <v>342</v>
      </c>
      <c r="C16" s="425"/>
      <c r="D16" s="425" t="s">
        <v>326</v>
      </c>
      <c r="E16" s="425"/>
      <c r="F16" s="425"/>
      <c r="G16" s="425"/>
      <c r="H16" s="259" t="s">
        <v>343</v>
      </c>
      <c r="I16" s="259" t="s">
        <v>327</v>
      </c>
      <c r="J16" s="259" t="s">
        <v>327</v>
      </c>
      <c r="K16" s="259" t="s">
        <v>327</v>
      </c>
      <c r="L16" s="426" t="s">
        <v>327</v>
      </c>
      <c r="M16" s="426"/>
      <c r="N16" s="426" t="s">
        <v>327</v>
      </c>
      <c r="O16" s="426"/>
      <c r="P16" s="426"/>
      <c r="Q16" s="426"/>
      <c r="R16" s="259" t="s">
        <v>327</v>
      </c>
      <c r="S16" s="259" t="s">
        <v>327</v>
      </c>
      <c r="T16" s="259" t="s">
        <v>327</v>
      </c>
      <c r="U16" s="259" t="s">
        <v>327</v>
      </c>
      <c r="V16" s="259" t="s">
        <v>327</v>
      </c>
      <c r="W16" s="259" t="s">
        <v>327</v>
      </c>
      <c r="X16" s="259" t="s">
        <v>327</v>
      </c>
      <c r="Y16" s="259" t="s">
        <v>343</v>
      </c>
    </row>
    <row r="17" spans="1:25" ht="13.5" thickBot="1">
      <c r="A17" s="425"/>
      <c r="B17" s="425" t="s">
        <v>344</v>
      </c>
      <c r="C17" s="425"/>
      <c r="D17" s="425" t="s">
        <v>326</v>
      </c>
      <c r="E17" s="425"/>
      <c r="F17" s="425"/>
      <c r="G17" s="425"/>
      <c r="H17" s="259" t="s">
        <v>345</v>
      </c>
      <c r="I17" s="259" t="s">
        <v>327</v>
      </c>
      <c r="J17" s="259" t="s">
        <v>327</v>
      </c>
      <c r="K17" s="259" t="s">
        <v>327</v>
      </c>
      <c r="L17" s="426" t="s">
        <v>327</v>
      </c>
      <c r="M17" s="426"/>
      <c r="N17" s="426" t="s">
        <v>327</v>
      </c>
      <c r="O17" s="426"/>
      <c r="P17" s="426"/>
      <c r="Q17" s="426"/>
      <c r="R17" s="259" t="s">
        <v>327</v>
      </c>
      <c r="S17" s="259" t="s">
        <v>327</v>
      </c>
      <c r="T17" s="259" t="s">
        <v>327</v>
      </c>
      <c r="U17" s="259" t="s">
        <v>327</v>
      </c>
      <c r="V17" s="259" t="s">
        <v>327</v>
      </c>
      <c r="W17" s="259" t="s">
        <v>327</v>
      </c>
      <c r="X17" s="259" t="s">
        <v>327</v>
      </c>
      <c r="Y17" s="259" t="s">
        <v>345</v>
      </c>
    </row>
    <row r="18" spans="1:25" ht="13.5" thickBot="1">
      <c r="A18" s="425"/>
      <c r="B18" s="427" t="s">
        <v>336</v>
      </c>
      <c r="C18" s="427"/>
      <c r="D18" s="427"/>
      <c r="E18" s="427"/>
      <c r="F18" s="427"/>
      <c r="G18" s="427"/>
      <c r="H18" s="260" t="s">
        <v>346</v>
      </c>
      <c r="I18" s="260" t="s">
        <v>327</v>
      </c>
      <c r="J18" s="260" t="s">
        <v>327</v>
      </c>
      <c r="K18" s="260" t="s">
        <v>327</v>
      </c>
      <c r="L18" s="428" t="s">
        <v>327</v>
      </c>
      <c r="M18" s="428"/>
      <c r="N18" s="428" t="s">
        <v>327</v>
      </c>
      <c r="O18" s="428"/>
      <c r="P18" s="428"/>
      <c r="Q18" s="428"/>
      <c r="R18" s="260" t="s">
        <v>327</v>
      </c>
      <c r="S18" s="260" t="s">
        <v>327</v>
      </c>
      <c r="T18" s="260" t="s">
        <v>327</v>
      </c>
      <c r="U18" s="260" t="s">
        <v>327</v>
      </c>
      <c r="V18" s="260" t="s">
        <v>327</v>
      </c>
      <c r="W18" s="260" t="s">
        <v>327</v>
      </c>
      <c r="X18" s="260" t="s">
        <v>327</v>
      </c>
      <c r="Y18" s="260" t="s">
        <v>346</v>
      </c>
    </row>
    <row r="19" spans="1:25" ht="13.5" thickBot="1">
      <c r="A19" s="425" t="s">
        <v>129</v>
      </c>
      <c r="B19" s="425" t="s">
        <v>347</v>
      </c>
      <c r="C19" s="425"/>
      <c r="D19" s="425" t="s">
        <v>326</v>
      </c>
      <c r="E19" s="425"/>
      <c r="F19" s="425"/>
      <c r="G19" s="425"/>
      <c r="H19" s="259" t="s">
        <v>348</v>
      </c>
      <c r="I19" s="259" t="s">
        <v>349</v>
      </c>
      <c r="J19" s="259" t="s">
        <v>327</v>
      </c>
      <c r="K19" s="259" t="s">
        <v>327</v>
      </c>
      <c r="L19" s="426" t="s">
        <v>350</v>
      </c>
      <c r="M19" s="426"/>
      <c r="N19" s="426" t="s">
        <v>327</v>
      </c>
      <c r="O19" s="426"/>
      <c r="P19" s="426"/>
      <c r="Q19" s="426"/>
      <c r="R19" s="259" t="s">
        <v>507</v>
      </c>
      <c r="S19" s="259" t="s">
        <v>327</v>
      </c>
      <c r="T19" s="259" t="s">
        <v>327</v>
      </c>
      <c r="U19" s="259" t="s">
        <v>327</v>
      </c>
      <c r="V19" s="259" t="s">
        <v>327</v>
      </c>
      <c r="W19" s="259" t="s">
        <v>327</v>
      </c>
      <c r="X19" s="259" t="s">
        <v>327</v>
      </c>
      <c r="Y19" s="259" t="s">
        <v>508</v>
      </c>
    </row>
    <row r="20" spans="1:25" ht="13.5" thickBot="1">
      <c r="A20" s="425"/>
      <c r="B20" s="425"/>
      <c r="C20" s="425"/>
      <c r="D20" s="425" t="s">
        <v>329</v>
      </c>
      <c r="E20" s="425"/>
      <c r="F20" s="425"/>
      <c r="G20" s="425"/>
      <c r="H20" s="259" t="s">
        <v>327</v>
      </c>
      <c r="I20" s="259" t="s">
        <v>327</v>
      </c>
      <c r="J20" s="259" t="s">
        <v>327</v>
      </c>
      <c r="K20" s="259" t="s">
        <v>327</v>
      </c>
      <c r="L20" s="426" t="s">
        <v>351</v>
      </c>
      <c r="M20" s="426"/>
      <c r="N20" s="426" t="s">
        <v>327</v>
      </c>
      <c r="O20" s="426"/>
      <c r="P20" s="426"/>
      <c r="Q20" s="426"/>
      <c r="R20" s="259" t="s">
        <v>327</v>
      </c>
      <c r="S20" s="259" t="s">
        <v>327</v>
      </c>
      <c r="T20" s="259" t="s">
        <v>327</v>
      </c>
      <c r="U20" s="259" t="s">
        <v>327</v>
      </c>
      <c r="V20" s="259" t="s">
        <v>327</v>
      </c>
      <c r="W20" s="259" t="s">
        <v>327</v>
      </c>
      <c r="X20" s="259" t="s">
        <v>327</v>
      </c>
      <c r="Y20" s="259" t="s">
        <v>351</v>
      </c>
    </row>
    <row r="21" spans="1:25" ht="13.5" thickBot="1">
      <c r="A21" s="425"/>
      <c r="B21" s="425" t="s">
        <v>352</v>
      </c>
      <c r="C21" s="425"/>
      <c r="D21" s="425" t="s">
        <v>326</v>
      </c>
      <c r="E21" s="425"/>
      <c r="F21" s="425"/>
      <c r="G21" s="425"/>
      <c r="H21" s="259" t="s">
        <v>353</v>
      </c>
      <c r="I21" s="259" t="s">
        <v>354</v>
      </c>
      <c r="J21" s="259" t="s">
        <v>327</v>
      </c>
      <c r="K21" s="259" t="s">
        <v>327</v>
      </c>
      <c r="L21" s="426" t="s">
        <v>354</v>
      </c>
      <c r="M21" s="426"/>
      <c r="N21" s="426" t="s">
        <v>327</v>
      </c>
      <c r="O21" s="426"/>
      <c r="P21" s="426"/>
      <c r="Q21" s="426"/>
      <c r="R21" s="259" t="s">
        <v>354</v>
      </c>
      <c r="S21" s="259" t="s">
        <v>327</v>
      </c>
      <c r="T21" s="259" t="s">
        <v>327</v>
      </c>
      <c r="U21" s="259" t="s">
        <v>327</v>
      </c>
      <c r="V21" s="259" t="s">
        <v>327</v>
      </c>
      <c r="W21" s="259" t="s">
        <v>327</v>
      </c>
      <c r="X21" s="259" t="s">
        <v>327</v>
      </c>
      <c r="Y21" s="259" t="s">
        <v>355</v>
      </c>
    </row>
    <row r="22" spans="1:25" ht="13.5" thickBot="1">
      <c r="A22" s="425"/>
      <c r="B22" s="425" t="s">
        <v>356</v>
      </c>
      <c r="C22" s="425"/>
      <c r="D22" s="425" t="s">
        <v>326</v>
      </c>
      <c r="E22" s="425"/>
      <c r="F22" s="425"/>
      <c r="G22" s="425"/>
      <c r="H22" s="259" t="s">
        <v>357</v>
      </c>
      <c r="I22" s="259" t="s">
        <v>327</v>
      </c>
      <c r="J22" s="259" t="s">
        <v>327</v>
      </c>
      <c r="K22" s="259" t="s">
        <v>327</v>
      </c>
      <c r="L22" s="426" t="s">
        <v>327</v>
      </c>
      <c r="M22" s="426"/>
      <c r="N22" s="426" t="s">
        <v>327</v>
      </c>
      <c r="O22" s="426"/>
      <c r="P22" s="426"/>
      <c r="Q22" s="426"/>
      <c r="R22" s="259" t="s">
        <v>327</v>
      </c>
      <c r="S22" s="259" t="s">
        <v>327</v>
      </c>
      <c r="T22" s="259" t="s">
        <v>327</v>
      </c>
      <c r="U22" s="259" t="s">
        <v>327</v>
      </c>
      <c r="V22" s="259" t="s">
        <v>327</v>
      </c>
      <c r="W22" s="259" t="s">
        <v>327</v>
      </c>
      <c r="X22" s="259" t="s">
        <v>327</v>
      </c>
      <c r="Y22" s="259" t="s">
        <v>357</v>
      </c>
    </row>
    <row r="23" spans="1:25" ht="13.5" thickBot="1">
      <c r="A23" s="425"/>
      <c r="B23" s="425" t="s">
        <v>358</v>
      </c>
      <c r="C23" s="425"/>
      <c r="D23" s="425" t="s">
        <v>326</v>
      </c>
      <c r="E23" s="425"/>
      <c r="F23" s="425"/>
      <c r="G23" s="425"/>
      <c r="H23" s="259" t="s">
        <v>359</v>
      </c>
      <c r="I23" s="259" t="s">
        <v>360</v>
      </c>
      <c r="J23" s="259" t="s">
        <v>327</v>
      </c>
      <c r="K23" s="259" t="s">
        <v>327</v>
      </c>
      <c r="L23" s="426" t="s">
        <v>509</v>
      </c>
      <c r="M23" s="426"/>
      <c r="N23" s="426" t="s">
        <v>327</v>
      </c>
      <c r="O23" s="426"/>
      <c r="P23" s="426"/>
      <c r="Q23" s="426"/>
      <c r="R23" s="259" t="s">
        <v>361</v>
      </c>
      <c r="S23" s="259" t="s">
        <v>327</v>
      </c>
      <c r="T23" s="259" t="s">
        <v>327</v>
      </c>
      <c r="U23" s="259" t="s">
        <v>327</v>
      </c>
      <c r="V23" s="259" t="s">
        <v>327</v>
      </c>
      <c r="W23" s="259" t="s">
        <v>327</v>
      </c>
      <c r="X23" s="259" t="s">
        <v>327</v>
      </c>
      <c r="Y23" s="259" t="s">
        <v>510</v>
      </c>
    </row>
    <row r="24" spans="1:25" ht="13.5" thickBot="1">
      <c r="A24" s="425"/>
      <c r="B24" s="425"/>
      <c r="C24" s="425"/>
      <c r="D24" s="425" t="s">
        <v>329</v>
      </c>
      <c r="E24" s="425"/>
      <c r="F24" s="425"/>
      <c r="G24" s="425"/>
      <c r="H24" s="259" t="s">
        <v>327</v>
      </c>
      <c r="I24" s="259" t="s">
        <v>327</v>
      </c>
      <c r="J24" s="259" t="s">
        <v>327</v>
      </c>
      <c r="K24" s="259" t="s">
        <v>327</v>
      </c>
      <c r="L24" s="426" t="s">
        <v>511</v>
      </c>
      <c r="M24" s="426"/>
      <c r="N24" s="426" t="s">
        <v>327</v>
      </c>
      <c r="O24" s="426"/>
      <c r="P24" s="426"/>
      <c r="Q24" s="426"/>
      <c r="R24" s="259" t="s">
        <v>327</v>
      </c>
      <c r="S24" s="259" t="s">
        <v>327</v>
      </c>
      <c r="T24" s="259" t="s">
        <v>327</v>
      </c>
      <c r="U24" s="259" t="s">
        <v>327</v>
      </c>
      <c r="V24" s="259" t="s">
        <v>327</v>
      </c>
      <c r="W24" s="259" t="s">
        <v>327</v>
      </c>
      <c r="X24" s="259" t="s">
        <v>327</v>
      </c>
      <c r="Y24" s="259" t="s">
        <v>511</v>
      </c>
    </row>
    <row r="25" spans="1:25" ht="13.5" thickBot="1">
      <c r="A25" s="425"/>
      <c r="B25" s="425" t="s">
        <v>362</v>
      </c>
      <c r="C25" s="425"/>
      <c r="D25" s="425" t="s">
        <v>326</v>
      </c>
      <c r="E25" s="425"/>
      <c r="F25" s="425"/>
      <c r="G25" s="425"/>
      <c r="H25" s="259" t="s">
        <v>327</v>
      </c>
      <c r="I25" s="259" t="s">
        <v>363</v>
      </c>
      <c r="J25" s="259" t="s">
        <v>327</v>
      </c>
      <c r="K25" s="259" t="s">
        <v>327</v>
      </c>
      <c r="L25" s="426" t="s">
        <v>364</v>
      </c>
      <c r="M25" s="426"/>
      <c r="N25" s="426" t="s">
        <v>327</v>
      </c>
      <c r="O25" s="426"/>
      <c r="P25" s="426"/>
      <c r="Q25" s="426"/>
      <c r="R25" s="259" t="s">
        <v>365</v>
      </c>
      <c r="S25" s="259" t="s">
        <v>327</v>
      </c>
      <c r="T25" s="259" t="s">
        <v>327</v>
      </c>
      <c r="U25" s="259" t="s">
        <v>327</v>
      </c>
      <c r="V25" s="259" t="s">
        <v>327</v>
      </c>
      <c r="W25" s="259" t="s">
        <v>327</v>
      </c>
      <c r="X25" s="259" t="s">
        <v>327</v>
      </c>
      <c r="Y25" s="259" t="s">
        <v>366</v>
      </c>
    </row>
    <row r="26" spans="1:25" ht="13.5" thickBot="1">
      <c r="A26" s="425"/>
      <c r="B26" s="427" t="s">
        <v>336</v>
      </c>
      <c r="C26" s="427"/>
      <c r="D26" s="427"/>
      <c r="E26" s="427"/>
      <c r="F26" s="427"/>
      <c r="G26" s="427"/>
      <c r="H26" s="260" t="s">
        <v>367</v>
      </c>
      <c r="I26" s="260" t="s">
        <v>368</v>
      </c>
      <c r="J26" s="260" t="s">
        <v>327</v>
      </c>
      <c r="K26" s="260" t="s">
        <v>327</v>
      </c>
      <c r="L26" s="428" t="s">
        <v>512</v>
      </c>
      <c r="M26" s="428"/>
      <c r="N26" s="428" t="s">
        <v>327</v>
      </c>
      <c r="O26" s="428"/>
      <c r="P26" s="428"/>
      <c r="Q26" s="428"/>
      <c r="R26" s="260" t="s">
        <v>513</v>
      </c>
      <c r="S26" s="260" t="s">
        <v>327</v>
      </c>
      <c r="T26" s="260" t="s">
        <v>327</v>
      </c>
      <c r="U26" s="260" t="s">
        <v>327</v>
      </c>
      <c r="V26" s="260" t="s">
        <v>327</v>
      </c>
      <c r="W26" s="260" t="s">
        <v>327</v>
      </c>
      <c r="X26" s="260" t="s">
        <v>327</v>
      </c>
      <c r="Y26" s="260" t="s">
        <v>514</v>
      </c>
    </row>
    <row r="27" spans="1:25" ht="13.5" thickBot="1">
      <c r="A27" s="425" t="s">
        <v>7</v>
      </c>
      <c r="B27" s="425" t="s">
        <v>369</v>
      </c>
      <c r="C27" s="425"/>
      <c r="D27" s="425" t="s">
        <v>326</v>
      </c>
      <c r="E27" s="425"/>
      <c r="F27" s="425"/>
      <c r="G27" s="425"/>
      <c r="H27" s="259" t="s">
        <v>515</v>
      </c>
      <c r="I27" s="259" t="s">
        <v>516</v>
      </c>
      <c r="J27" s="259" t="s">
        <v>327</v>
      </c>
      <c r="K27" s="259" t="s">
        <v>327</v>
      </c>
      <c r="L27" s="426" t="s">
        <v>327</v>
      </c>
      <c r="M27" s="426"/>
      <c r="N27" s="426" t="s">
        <v>327</v>
      </c>
      <c r="O27" s="426"/>
      <c r="P27" s="426"/>
      <c r="Q27" s="426"/>
      <c r="R27" s="259" t="s">
        <v>327</v>
      </c>
      <c r="S27" s="259" t="s">
        <v>327</v>
      </c>
      <c r="T27" s="259" t="s">
        <v>327</v>
      </c>
      <c r="U27" s="259" t="s">
        <v>327</v>
      </c>
      <c r="V27" s="259" t="s">
        <v>327</v>
      </c>
      <c r="W27" s="259" t="s">
        <v>327</v>
      </c>
      <c r="X27" s="259" t="s">
        <v>327</v>
      </c>
      <c r="Y27" s="259" t="s">
        <v>517</v>
      </c>
    </row>
    <row r="28" spans="1:25" ht="13.5" thickBot="1">
      <c r="A28" s="425"/>
      <c r="B28" s="425" t="s">
        <v>370</v>
      </c>
      <c r="C28" s="425"/>
      <c r="D28" s="425" t="s">
        <v>326</v>
      </c>
      <c r="E28" s="425"/>
      <c r="F28" s="425"/>
      <c r="G28" s="425"/>
      <c r="H28" s="259" t="s">
        <v>327</v>
      </c>
      <c r="I28" s="259" t="s">
        <v>371</v>
      </c>
      <c r="J28" s="259" t="s">
        <v>327</v>
      </c>
      <c r="K28" s="259" t="s">
        <v>327</v>
      </c>
      <c r="L28" s="426" t="s">
        <v>327</v>
      </c>
      <c r="M28" s="426"/>
      <c r="N28" s="426" t="s">
        <v>327</v>
      </c>
      <c r="O28" s="426"/>
      <c r="P28" s="426"/>
      <c r="Q28" s="426"/>
      <c r="R28" s="259" t="s">
        <v>327</v>
      </c>
      <c r="S28" s="259" t="s">
        <v>327</v>
      </c>
      <c r="T28" s="259" t="s">
        <v>327</v>
      </c>
      <c r="U28" s="259" t="s">
        <v>327</v>
      </c>
      <c r="V28" s="259" t="s">
        <v>327</v>
      </c>
      <c r="W28" s="259" t="s">
        <v>327</v>
      </c>
      <c r="X28" s="259" t="s">
        <v>327</v>
      </c>
      <c r="Y28" s="259" t="s">
        <v>371</v>
      </c>
    </row>
    <row r="29" spans="1:25" ht="13.5" thickBot="1">
      <c r="A29" s="425"/>
      <c r="B29" s="425" t="s">
        <v>372</v>
      </c>
      <c r="C29" s="425"/>
      <c r="D29" s="425" t="s">
        <v>326</v>
      </c>
      <c r="E29" s="425"/>
      <c r="F29" s="425"/>
      <c r="G29" s="425"/>
      <c r="H29" s="259" t="s">
        <v>327</v>
      </c>
      <c r="I29" s="259" t="s">
        <v>518</v>
      </c>
      <c r="J29" s="259" t="s">
        <v>327</v>
      </c>
      <c r="K29" s="259" t="s">
        <v>327</v>
      </c>
      <c r="L29" s="426" t="s">
        <v>327</v>
      </c>
      <c r="M29" s="426"/>
      <c r="N29" s="426" t="s">
        <v>327</v>
      </c>
      <c r="O29" s="426"/>
      <c r="P29" s="426"/>
      <c r="Q29" s="426"/>
      <c r="R29" s="259" t="s">
        <v>327</v>
      </c>
      <c r="S29" s="259" t="s">
        <v>327</v>
      </c>
      <c r="T29" s="259" t="s">
        <v>327</v>
      </c>
      <c r="U29" s="259" t="s">
        <v>327</v>
      </c>
      <c r="V29" s="259" t="s">
        <v>327</v>
      </c>
      <c r="W29" s="259" t="s">
        <v>327</v>
      </c>
      <c r="X29" s="259" t="s">
        <v>327</v>
      </c>
      <c r="Y29" s="259" t="s">
        <v>518</v>
      </c>
    </row>
    <row r="30" spans="1:25" ht="13.5" thickBot="1">
      <c r="A30" s="425"/>
      <c r="B30" s="427" t="s">
        <v>336</v>
      </c>
      <c r="C30" s="427"/>
      <c r="D30" s="427"/>
      <c r="E30" s="427"/>
      <c r="F30" s="427"/>
      <c r="G30" s="427"/>
      <c r="H30" s="260" t="s">
        <v>515</v>
      </c>
      <c r="I30" s="260" t="s">
        <v>519</v>
      </c>
      <c r="J30" s="260" t="s">
        <v>327</v>
      </c>
      <c r="K30" s="260" t="s">
        <v>327</v>
      </c>
      <c r="L30" s="428" t="s">
        <v>327</v>
      </c>
      <c r="M30" s="428"/>
      <c r="N30" s="428" t="s">
        <v>327</v>
      </c>
      <c r="O30" s="428"/>
      <c r="P30" s="428"/>
      <c r="Q30" s="428"/>
      <c r="R30" s="260" t="s">
        <v>327</v>
      </c>
      <c r="S30" s="260" t="s">
        <v>327</v>
      </c>
      <c r="T30" s="260" t="s">
        <v>327</v>
      </c>
      <c r="U30" s="260" t="s">
        <v>327</v>
      </c>
      <c r="V30" s="260" t="s">
        <v>327</v>
      </c>
      <c r="W30" s="260" t="s">
        <v>327</v>
      </c>
      <c r="X30" s="260" t="s">
        <v>327</v>
      </c>
      <c r="Y30" s="260" t="s">
        <v>520</v>
      </c>
    </row>
    <row r="31" spans="1:25" ht="13.5" thickBot="1">
      <c r="A31" s="425" t="s">
        <v>8</v>
      </c>
      <c r="B31" s="425" t="s">
        <v>373</v>
      </c>
      <c r="C31" s="425"/>
      <c r="D31" s="425" t="s">
        <v>326</v>
      </c>
      <c r="E31" s="425"/>
      <c r="F31" s="425"/>
      <c r="G31" s="425"/>
      <c r="H31" s="259" t="s">
        <v>521</v>
      </c>
      <c r="I31" s="259" t="s">
        <v>522</v>
      </c>
      <c r="J31" s="259" t="s">
        <v>327</v>
      </c>
      <c r="K31" s="259" t="s">
        <v>523</v>
      </c>
      <c r="L31" s="426" t="s">
        <v>448</v>
      </c>
      <c r="M31" s="426"/>
      <c r="N31" s="426" t="s">
        <v>327</v>
      </c>
      <c r="O31" s="426"/>
      <c r="P31" s="426"/>
      <c r="Q31" s="426"/>
      <c r="R31" s="259" t="s">
        <v>524</v>
      </c>
      <c r="S31" s="259" t="s">
        <v>327</v>
      </c>
      <c r="T31" s="259" t="s">
        <v>327</v>
      </c>
      <c r="U31" s="259" t="s">
        <v>327</v>
      </c>
      <c r="V31" s="259" t="s">
        <v>327</v>
      </c>
      <c r="W31" s="259" t="s">
        <v>327</v>
      </c>
      <c r="X31" s="259" t="s">
        <v>327</v>
      </c>
      <c r="Y31" s="259" t="s">
        <v>525</v>
      </c>
    </row>
    <row r="32" spans="1:25" ht="13.5" thickBot="1">
      <c r="A32" s="425"/>
      <c r="B32" s="425" t="s">
        <v>374</v>
      </c>
      <c r="C32" s="425"/>
      <c r="D32" s="425" t="s">
        <v>326</v>
      </c>
      <c r="E32" s="425"/>
      <c r="F32" s="425"/>
      <c r="G32" s="425"/>
      <c r="H32" s="259" t="s">
        <v>526</v>
      </c>
      <c r="I32" s="259" t="s">
        <v>527</v>
      </c>
      <c r="J32" s="259" t="s">
        <v>528</v>
      </c>
      <c r="K32" s="259" t="s">
        <v>327</v>
      </c>
      <c r="L32" s="426" t="s">
        <v>529</v>
      </c>
      <c r="M32" s="426"/>
      <c r="N32" s="426" t="s">
        <v>530</v>
      </c>
      <c r="O32" s="426"/>
      <c r="P32" s="426"/>
      <c r="Q32" s="426"/>
      <c r="R32" s="259" t="s">
        <v>327</v>
      </c>
      <c r="S32" s="259" t="s">
        <v>327</v>
      </c>
      <c r="T32" s="259" t="s">
        <v>531</v>
      </c>
      <c r="U32" s="259" t="s">
        <v>416</v>
      </c>
      <c r="V32" s="259" t="s">
        <v>327</v>
      </c>
      <c r="W32" s="259" t="s">
        <v>327</v>
      </c>
      <c r="X32" s="259" t="s">
        <v>327</v>
      </c>
      <c r="Y32" s="259" t="s">
        <v>532</v>
      </c>
    </row>
    <row r="33" spans="1:25" ht="13.5" thickBot="1">
      <c r="A33" s="425"/>
      <c r="B33" s="425" t="s">
        <v>375</v>
      </c>
      <c r="C33" s="425"/>
      <c r="D33" s="425" t="s">
        <v>326</v>
      </c>
      <c r="E33" s="425"/>
      <c r="F33" s="425"/>
      <c r="G33" s="425"/>
      <c r="H33" s="259" t="s">
        <v>327</v>
      </c>
      <c r="I33" s="259" t="s">
        <v>327</v>
      </c>
      <c r="J33" s="259" t="s">
        <v>327</v>
      </c>
      <c r="K33" s="259" t="s">
        <v>327</v>
      </c>
      <c r="L33" s="426" t="s">
        <v>533</v>
      </c>
      <c r="M33" s="426"/>
      <c r="N33" s="426" t="s">
        <v>327</v>
      </c>
      <c r="O33" s="426"/>
      <c r="P33" s="426"/>
      <c r="Q33" s="426"/>
      <c r="R33" s="259" t="s">
        <v>327</v>
      </c>
      <c r="S33" s="259" t="s">
        <v>327</v>
      </c>
      <c r="T33" s="259" t="s">
        <v>327</v>
      </c>
      <c r="U33" s="259" t="s">
        <v>327</v>
      </c>
      <c r="V33" s="259" t="s">
        <v>327</v>
      </c>
      <c r="W33" s="259" t="s">
        <v>327</v>
      </c>
      <c r="X33" s="259" t="s">
        <v>327</v>
      </c>
      <c r="Y33" s="259" t="s">
        <v>533</v>
      </c>
    </row>
    <row r="34" spans="1:25" ht="13.5" thickBot="1">
      <c r="A34" s="425"/>
      <c r="B34" s="427" t="s">
        <v>336</v>
      </c>
      <c r="C34" s="427"/>
      <c r="D34" s="427"/>
      <c r="E34" s="427"/>
      <c r="F34" s="427"/>
      <c r="G34" s="427"/>
      <c r="H34" s="260" t="s">
        <v>534</v>
      </c>
      <c r="I34" s="260" t="s">
        <v>535</v>
      </c>
      <c r="J34" s="260" t="s">
        <v>528</v>
      </c>
      <c r="K34" s="260" t="s">
        <v>523</v>
      </c>
      <c r="L34" s="428" t="s">
        <v>536</v>
      </c>
      <c r="M34" s="428"/>
      <c r="N34" s="428" t="s">
        <v>530</v>
      </c>
      <c r="O34" s="428"/>
      <c r="P34" s="428"/>
      <c r="Q34" s="428"/>
      <c r="R34" s="260" t="s">
        <v>524</v>
      </c>
      <c r="S34" s="260" t="s">
        <v>327</v>
      </c>
      <c r="T34" s="260" t="s">
        <v>531</v>
      </c>
      <c r="U34" s="260" t="s">
        <v>416</v>
      </c>
      <c r="V34" s="260" t="s">
        <v>327</v>
      </c>
      <c r="W34" s="260" t="s">
        <v>327</v>
      </c>
      <c r="X34" s="260" t="s">
        <v>327</v>
      </c>
      <c r="Y34" s="260" t="s">
        <v>537</v>
      </c>
    </row>
    <row r="35" spans="1:25" ht="13.5" thickBot="1">
      <c r="A35" s="425" t="s">
        <v>9</v>
      </c>
      <c r="B35" s="425" t="s">
        <v>445</v>
      </c>
      <c r="C35" s="425"/>
      <c r="D35" s="425" t="s">
        <v>326</v>
      </c>
      <c r="E35" s="425"/>
      <c r="F35" s="425"/>
      <c r="G35" s="425"/>
      <c r="H35" s="259" t="s">
        <v>327</v>
      </c>
      <c r="I35" s="259" t="s">
        <v>327</v>
      </c>
      <c r="J35" s="259" t="s">
        <v>448</v>
      </c>
      <c r="K35" s="259" t="s">
        <v>327</v>
      </c>
      <c r="L35" s="426" t="s">
        <v>327</v>
      </c>
      <c r="M35" s="426"/>
      <c r="N35" s="426" t="s">
        <v>327</v>
      </c>
      <c r="O35" s="426"/>
      <c r="P35" s="426"/>
      <c r="Q35" s="426"/>
      <c r="R35" s="259" t="s">
        <v>327</v>
      </c>
      <c r="S35" s="259" t="s">
        <v>327</v>
      </c>
      <c r="T35" s="259" t="s">
        <v>327</v>
      </c>
      <c r="U35" s="259" t="s">
        <v>327</v>
      </c>
      <c r="V35" s="259" t="s">
        <v>327</v>
      </c>
      <c r="W35" s="259" t="s">
        <v>327</v>
      </c>
      <c r="X35" s="259" t="s">
        <v>327</v>
      </c>
      <c r="Y35" s="259" t="s">
        <v>448</v>
      </c>
    </row>
    <row r="36" spans="1:25" ht="13.5" thickBot="1">
      <c r="A36" s="425"/>
      <c r="B36" s="425" t="s">
        <v>538</v>
      </c>
      <c r="C36" s="425"/>
      <c r="D36" s="425" t="s">
        <v>326</v>
      </c>
      <c r="E36" s="425"/>
      <c r="F36" s="425"/>
      <c r="G36" s="425"/>
      <c r="H36" s="259" t="s">
        <v>539</v>
      </c>
      <c r="I36" s="259" t="s">
        <v>540</v>
      </c>
      <c r="J36" s="259" t="s">
        <v>327</v>
      </c>
      <c r="K36" s="259" t="s">
        <v>327</v>
      </c>
      <c r="L36" s="426" t="s">
        <v>327</v>
      </c>
      <c r="M36" s="426"/>
      <c r="N36" s="426" t="s">
        <v>327</v>
      </c>
      <c r="O36" s="426"/>
      <c r="P36" s="426"/>
      <c r="Q36" s="426"/>
      <c r="R36" s="259" t="s">
        <v>541</v>
      </c>
      <c r="S36" s="259" t="s">
        <v>327</v>
      </c>
      <c r="T36" s="259" t="s">
        <v>327</v>
      </c>
      <c r="U36" s="259" t="s">
        <v>327</v>
      </c>
      <c r="V36" s="259" t="s">
        <v>327</v>
      </c>
      <c r="W36" s="259" t="s">
        <v>327</v>
      </c>
      <c r="X36" s="259" t="s">
        <v>327</v>
      </c>
      <c r="Y36" s="259" t="s">
        <v>542</v>
      </c>
    </row>
    <row r="37" spans="1:25" ht="13.5" thickBot="1">
      <c r="A37" s="425"/>
      <c r="B37" s="425" t="s">
        <v>453</v>
      </c>
      <c r="C37" s="425"/>
      <c r="D37" s="425" t="s">
        <v>326</v>
      </c>
      <c r="E37" s="425"/>
      <c r="F37" s="425"/>
      <c r="G37" s="425"/>
      <c r="H37" s="259" t="s">
        <v>327</v>
      </c>
      <c r="I37" s="259" t="s">
        <v>327</v>
      </c>
      <c r="J37" s="259" t="s">
        <v>327</v>
      </c>
      <c r="K37" s="259" t="s">
        <v>543</v>
      </c>
      <c r="L37" s="426" t="s">
        <v>327</v>
      </c>
      <c r="M37" s="426"/>
      <c r="N37" s="426" t="s">
        <v>327</v>
      </c>
      <c r="O37" s="426"/>
      <c r="P37" s="426"/>
      <c r="Q37" s="426"/>
      <c r="R37" s="259" t="s">
        <v>327</v>
      </c>
      <c r="S37" s="259" t="s">
        <v>327</v>
      </c>
      <c r="T37" s="259" t="s">
        <v>327</v>
      </c>
      <c r="U37" s="259" t="s">
        <v>327</v>
      </c>
      <c r="V37" s="259" t="s">
        <v>327</v>
      </c>
      <c r="W37" s="259" t="s">
        <v>327</v>
      </c>
      <c r="X37" s="259" t="s">
        <v>327</v>
      </c>
      <c r="Y37" s="259" t="s">
        <v>543</v>
      </c>
    </row>
    <row r="38" spans="1:25" ht="13.5" thickBot="1">
      <c r="A38" s="425"/>
      <c r="B38" s="425" t="s">
        <v>454</v>
      </c>
      <c r="C38" s="425"/>
      <c r="D38" s="425" t="s">
        <v>326</v>
      </c>
      <c r="E38" s="425"/>
      <c r="F38" s="425"/>
      <c r="G38" s="425"/>
      <c r="H38" s="259" t="s">
        <v>327</v>
      </c>
      <c r="I38" s="259" t="s">
        <v>327</v>
      </c>
      <c r="J38" s="259" t="s">
        <v>327</v>
      </c>
      <c r="K38" s="259" t="s">
        <v>327</v>
      </c>
      <c r="L38" s="426" t="s">
        <v>327</v>
      </c>
      <c r="M38" s="426"/>
      <c r="N38" s="426" t="s">
        <v>327</v>
      </c>
      <c r="O38" s="426"/>
      <c r="P38" s="426"/>
      <c r="Q38" s="426"/>
      <c r="R38" s="259" t="s">
        <v>327</v>
      </c>
      <c r="S38" s="259" t="s">
        <v>327</v>
      </c>
      <c r="T38" s="259" t="s">
        <v>327</v>
      </c>
      <c r="U38" s="259" t="s">
        <v>327</v>
      </c>
      <c r="V38" s="259" t="s">
        <v>544</v>
      </c>
      <c r="W38" s="259" t="s">
        <v>327</v>
      </c>
      <c r="X38" s="259" t="s">
        <v>327</v>
      </c>
      <c r="Y38" s="259" t="s">
        <v>544</v>
      </c>
    </row>
    <row r="39" spans="1:25" ht="13.5" thickBot="1">
      <c r="A39" s="425"/>
      <c r="B39" s="425" t="s">
        <v>456</v>
      </c>
      <c r="C39" s="425"/>
      <c r="D39" s="425" t="s">
        <v>326</v>
      </c>
      <c r="E39" s="425"/>
      <c r="F39" s="425"/>
      <c r="G39" s="425"/>
      <c r="H39" s="259" t="s">
        <v>545</v>
      </c>
      <c r="I39" s="259" t="s">
        <v>327</v>
      </c>
      <c r="J39" s="259" t="s">
        <v>327</v>
      </c>
      <c r="K39" s="259" t="s">
        <v>327</v>
      </c>
      <c r="L39" s="426" t="s">
        <v>327</v>
      </c>
      <c r="M39" s="426"/>
      <c r="N39" s="426" t="s">
        <v>327</v>
      </c>
      <c r="O39" s="426"/>
      <c r="P39" s="426"/>
      <c r="Q39" s="426"/>
      <c r="R39" s="259" t="s">
        <v>327</v>
      </c>
      <c r="S39" s="259" t="s">
        <v>327</v>
      </c>
      <c r="T39" s="259" t="s">
        <v>327</v>
      </c>
      <c r="U39" s="259" t="s">
        <v>327</v>
      </c>
      <c r="V39" s="259" t="s">
        <v>327</v>
      </c>
      <c r="W39" s="259" t="s">
        <v>327</v>
      </c>
      <c r="X39" s="259" t="s">
        <v>327</v>
      </c>
      <c r="Y39" s="259" t="s">
        <v>545</v>
      </c>
    </row>
    <row r="40" spans="1:25" ht="13.5" thickBot="1">
      <c r="A40" s="425"/>
      <c r="B40" s="425" t="s">
        <v>461</v>
      </c>
      <c r="C40" s="425"/>
      <c r="D40" s="425" t="s">
        <v>326</v>
      </c>
      <c r="E40" s="425"/>
      <c r="F40" s="425"/>
      <c r="G40" s="425"/>
      <c r="H40" s="259" t="s">
        <v>546</v>
      </c>
      <c r="I40" s="259" t="s">
        <v>327</v>
      </c>
      <c r="J40" s="259" t="s">
        <v>327</v>
      </c>
      <c r="K40" s="259" t="s">
        <v>327</v>
      </c>
      <c r="L40" s="426" t="s">
        <v>547</v>
      </c>
      <c r="M40" s="426"/>
      <c r="N40" s="426" t="s">
        <v>327</v>
      </c>
      <c r="O40" s="426"/>
      <c r="P40" s="426"/>
      <c r="Q40" s="426"/>
      <c r="R40" s="259" t="s">
        <v>327</v>
      </c>
      <c r="S40" s="259" t="s">
        <v>327</v>
      </c>
      <c r="T40" s="259" t="s">
        <v>327</v>
      </c>
      <c r="U40" s="259" t="s">
        <v>327</v>
      </c>
      <c r="V40" s="259" t="s">
        <v>327</v>
      </c>
      <c r="W40" s="259" t="s">
        <v>327</v>
      </c>
      <c r="X40" s="259" t="s">
        <v>327</v>
      </c>
      <c r="Y40" s="259" t="s">
        <v>548</v>
      </c>
    </row>
    <row r="41" spans="1:25" ht="13.5" thickBot="1">
      <c r="A41" s="425"/>
      <c r="B41" s="425" t="s">
        <v>245</v>
      </c>
      <c r="C41" s="425"/>
      <c r="D41" s="425" t="s">
        <v>329</v>
      </c>
      <c r="E41" s="425"/>
      <c r="F41" s="425"/>
      <c r="G41" s="425"/>
      <c r="H41" s="259" t="s">
        <v>327</v>
      </c>
      <c r="I41" s="259" t="s">
        <v>327</v>
      </c>
      <c r="J41" s="259" t="s">
        <v>327</v>
      </c>
      <c r="K41" s="259" t="s">
        <v>327</v>
      </c>
      <c r="L41" s="426" t="s">
        <v>549</v>
      </c>
      <c r="M41" s="426"/>
      <c r="N41" s="426" t="s">
        <v>327</v>
      </c>
      <c r="O41" s="426"/>
      <c r="P41" s="426"/>
      <c r="Q41" s="426"/>
      <c r="R41" s="259" t="s">
        <v>327</v>
      </c>
      <c r="S41" s="259" t="s">
        <v>327</v>
      </c>
      <c r="T41" s="259" t="s">
        <v>327</v>
      </c>
      <c r="U41" s="259" t="s">
        <v>327</v>
      </c>
      <c r="V41" s="259" t="s">
        <v>327</v>
      </c>
      <c r="W41" s="259" t="s">
        <v>327</v>
      </c>
      <c r="X41" s="259" t="s">
        <v>327</v>
      </c>
      <c r="Y41" s="259" t="s">
        <v>549</v>
      </c>
    </row>
    <row r="42" spans="1:25" ht="13.5" thickBot="1">
      <c r="A42" s="425"/>
      <c r="B42" s="425" t="s">
        <v>465</v>
      </c>
      <c r="C42" s="425"/>
      <c r="D42" s="425" t="s">
        <v>326</v>
      </c>
      <c r="E42" s="425"/>
      <c r="F42" s="425"/>
      <c r="G42" s="425"/>
      <c r="H42" s="259" t="s">
        <v>327</v>
      </c>
      <c r="I42" s="259" t="s">
        <v>327</v>
      </c>
      <c r="J42" s="259" t="s">
        <v>327</v>
      </c>
      <c r="K42" s="259" t="s">
        <v>343</v>
      </c>
      <c r="L42" s="426" t="s">
        <v>327</v>
      </c>
      <c r="M42" s="426"/>
      <c r="N42" s="426" t="s">
        <v>327</v>
      </c>
      <c r="O42" s="426"/>
      <c r="P42" s="426"/>
      <c r="Q42" s="426"/>
      <c r="R42" s="259" t="s">
        <v>327</v>
      </c>
      <c r="S42" s="259" t="s">
        <v>327</v>
      </c>
      <c r="T42" s="259" t="s">
        <v>327</v>
      </c>
      <c r="U42" s="259" t="s">
        <v>327</v>
      </c>
      <c r="V42" s="259" t="s">
        <v>327</v>
      </c>
      <c r="W42" s="259" t="s">
        <v>550</v>
      </c>
      <c r="X42" s="259" t="s">
        <v>327</v>
      </c>
      <c r="Y42" s="259" t="s">
        <v>551</v>
      </c>
    </row>
    <row r="43" spans="1:25" ht="13.5" thickBot="1">
      <c r="A43" s="425"/>
      <c r="B43" s="427" t="s">
        <v>336</v>
      </c>
      <c r="C43" s="427"/>
      <c r="D43" s="427"/>
      <c r="E43" s="427"/>
      <c r="F43" s="427"/>
      <c r="G43" s="427"/>
      <c r="H43" s="260" t="s">
        <v>552</v>
      </c>
      <c r="I43" s="260" t="s">
        <v>540</v>
      </c>
      <c r="J43" s="260" t="s">
        <v>448</v>
      </c>
      <c r="K43" s="260" t="s">
        <v>522</v>
      </c>
      <c r="L43" s="428" t="s">
        <v>553</v>
      </c>
      <c r="M43" s="428"/>
      <c r="N43" s="428" t="s">
        <v>327</v>
      </c>
      <c r="O43" s="428"/>
      <c r="P43" s="428"/>
      <c r="Q43" s="428"/>
      <c r="R43" s="260" t="s">
        <v>541</v>
      </c>
      <c r="S43" s="260" t="s">
        <v>327</v>
      </c>
      <c r="T43" s="260" t="s">
        <v>327</v>
      </c>
      <c r="U43" s="260" t="s">
        <v>327</v>
      </c>
      <c r="V43" s="260" t="s">
        <v>544</v>
      </c>
      <c r="W43" s="260" t="s">
        <v>550</v>
      </c>
      <c r="X43" s="260" t="s">
        <v>327</v>
      </c>
      <c r="Y43" s="260" t="s">
        <v>554</v>
      </c>
    </row>
    <row r="44" spans="1:25" ht="13.5" thickBot="1">
      <c r="A44" s="425" t="s">
        <v>10</v>
      </c>
      <c r="B44" s="425" t="s">
        <v>378</v>
      </c>
      <c r="C44" s="425"/>
      <c r="D44" s="425" t="s">
        <v>326</v>
      </c>
      <c r="E44" s="425"/>
      <c r="F44" s="425"/>
      <c r="G44" s="425"/>
      <c r="H44" s="259" t="s">
        <v>555</v>
      </c>
      <c r="I44" s="259" t="s">
        <v>327</v>
      </c>
      <c r="J44" s="259" t="s">
        <v>327</v>
      </c>
      <c r="K44" s="259" t="s">
        <v>327</v>
      </c>
      <c r="L44" s="426" t="s">
        <v>556</v>
      </c>
      <c r="M44" s="426"/>
      <c r="N44" s="426" t="s">
        <v>327</v>
      </c>
      <c r="O44" s="426"/>
      <c r="P44" s="426"/>
      <c r="Q44" s="426"/>
      <c r="R44" s="259" t="s">
        <v>327</v>
      </c>
      <c r="S44" s="259" t="s">
        <v>327</v>
      </c>
      <c r="T44" s="259" t="s">
        <v>327</v>
      </c>
      <c r="U44" s="259" t="s">
        <v>327</v>
      </c>
      <c r="V44" s="259" t="s">
        <v>327</v>
      </c>
      <c r="W44" s="259" t="s">
        <v>557</v>
      </c>
      <c r="X44" s="259" t="s">
        <v>327</v>
      </c>
      <c r="Y44" s="259" t="s">
        <v>558</v>
      </c>
    </row>
    <row r="45" spans="1:25" ht="13.5" thickBot="1">
      <c r="A45" s="425"/>
      <c r="B45" s="425" t="s">
        <v>379</v>
      </c>
      <c r="C45" s="425"/>
      <c r="D45" s="425" t="s">
        <v>326</v>
      </c>
      <c r="E45" s="425"/>
      <c r="F45" s="425"/>
      <c r="G45" s="425"/>
      <c r="H45" s="259" t="s">
        <v>559</v>
      </c>
      <c r="I45" s="259" t="s">
        <v>327</v>
      </c>
      <c r="J45" s="259" t="s">
        <v>327</v>
      </c>
      <c r="K45" s="259" t="s">
        <v>380</v>
      </c>
      <c r="L45" s="426" t="s">
        <v>327</v>
      </c>
      <c r="M45" s="426"/>
      <c r="N45" s="426" t="s">
        <v>327</v>
      </c>
      <c r="O45" s="426"/>
      <c r="P45" s="426"/>
      <c r="Q45" s="426"/>
      <c r="R45" s="259" t="s">
        <v>327</v>
      </c>
      <c r="S45" s="259" t="s">
        <v>327</v>
      </c>
      <c r="T45" s="259" t="s">
        <v>327</v>
      </c>
      <c r="U45" s="259" t="s">
        <v>327</v>
      </c>
      <c r="V45" s="259" t="s">
        <v>327</v>
      </c>
      <c r="W45" s="259" t="s">
        <v>327</v>
      </c>
      <c r="X45" s="259" t="s">
        <v>327</v>
      </c>
      <c r="Y45" s="259" t="s">
        <v>560</v>
      </c>
    </row>
    <row r="46" spans="1:25" ht="13.5" thickBot="1">
      <c r="A46" s="425"/>
      <c r="B46" s="427" t="s">
        <v>336</v>
      </c>
      <c r="C46" s="427"/>
      <c r="D46" s="427"/>
      <c r="E46" s="427"/>
      <c r="F46" s="427"/>
      <c r="G46" s="427"/>
      <c r="H46" s="260" t="s">
        <v>561</v>
      </c>
      <c r="I46" s="260" t="s">
        <v>327</v>
      </c>
      <c r="J46" s="260" t="s">
        <v>327</v>
      </c>
      <c r="K46" s="260" t="s">
        <v>380</v>
      </c>
      <c r="L46" s="428" t="s">
        <v>556</v>
      </c>
      <c r="M46" s="428"/>
      <c r="N46" s="428" t="s">
        <v>327</v>
      </c>
      <c r="O46" s="428"/>
      <c r="P46" s="428"/>
      <c r="Q46" s="428"/>
      <c r="R46" s="260" t="s">
        <v>327</v>
      </c>
      <c r="S46" s="260" t="s">
        <v>327</v>
      </c>
      <c r="T46" s="260" t="s">
        <v>327</v>
      </c>
      <c r="U46" s="260" t="s">
        <v>327</v>
      </c>
      <c r="V46" s="260" t="s">
        <v>327</v>
      </c>
      <c r="W46" s="260" t="s">
        <v>557</v>
      </c>
      <c r="X46" s="260" t="s">
        <v>327</v>
      </c>
      <c r="Y46" s="260" t="s">
        <v>562</v>
      </c>
    </row>
    <row r="47" spans="1:25" ht="13.5" thickBot="1">
      <c r="A47" s="425" t="s">
        <v>56</v>
      </c>
      <c r="B47" s="425" t="s">
        <v>485</v>
      </c>
      <c r="C47" s="425"/>
      <c r="D47" s="425" t="s">
        <v>326</v>
      </c>
      <c r="E47" s="425"/>
      <c r="F47" s="425"/>
      <c r="G47" s="425"/>
      <c r="H47" s="259" t="s">
        <v>327</v>
      </c>
      <c r="I47" s="259" t="s">
        <v>327</v>
      </c>
      <c r="J47" s="259" t="s">
        <v>327</v>
      </c>
      <c r="K47" s="259" t="s">
        <v>327</v>
      </c>
      <c r="L47" s="426" t="s">
        <v>327</v>
      </c>
      <c r="M47" s="426"/>
      <c r="N47" s="426" t="s">
        <v>327</v>
      </c>
      <c r="O47" s="426"/>
      <c r="P47" s="426"/>
      <c r="Q47" s="426"/>
      <c r="R47" s="259" t="s">
        <v>327</v>
      </c>
      <c r="S47" s="259" t="s">
        <v>563</v>
      </c>
      <c r="T47" s="259" t="s">
        <v>327</v>
      </c>
      <c r="U47" s="259" t="s">
        <v>327</v>
      </c>
      <c r="V47" s="259" t="s">
        <v>327</v>
      </c>
      <c r="W47" s="259" t="s">
        <v>327</v>
      </c>
      <c r="X47" s="259" t="s">
        <v>327</v>
      </c>
      <c r="Y47" s="259" t="s">
        <v>563</v>
      </c>
    </row>
    <row r="48" spans="1:25" ht="13.5" thickBot="1">
      <c r="A48" s="425"/>
      <c r="B48" s="427" t="s">
        <v>336</v>
      </c>
      <c r="C48" s="427"/>
      <c r="D48" s="427"/>
      <c r="E48" s="427"/>
      <c r="F48" s="427"/>
      <c r="G48" s="427"/>
      <c r="H48" s="260" t="s">
        <v>327</v>
      </c>
      <c r="I48" s="260" t="s">
        <v>327</v>
      </c>
      <c r="J48" s="260" t="s">
        <v>327</v>
      </c>
      <c r="K48" s="260" t="s">
        <v>327</v>
      </c>
      <c r="L48" s="428" t="s">
        <v>327</v>
      </c>
      <c r="M48" s="428"/>
      <c r="N48" s="428" t="s">
        <v>327</v>
      </c>
      <c r="O48" s="428"/>
      <c r="P48" s="428"/>
      <c r="Q48" s="428"/>
      <c r="R48" s="260" t="s">
        <v>327</v>
      </c>
      <c r="S48" s="260" t="s">
        <v>563</v>
      </c>
      <c r="T48" s="260" t="s">
        <v>327</v>
      </c>
      <c r="U48" s="260" t="s">
        <v>327</v>
      </c>
      <c r="V48" s="260" t="s">
        <v>327</v>
      </c>
      <c r="W48" s="260" t="s">
        <v>327</v>
      </c>
      <c r="X48" s="260" t="s">
        <v>327</v>
      </c>
      <c r="Y48" s="260" t="s">
        <v>563</v>
      </c>
    </row>
    <row r="49" spans="1:25" ht="13.5" thickBot="1">
      <c r="A49" s="425" t="s">
        <v>11</v>
      </c>
      <c r="B49" s="425" t="s">
        <v>487</v>
      </c>
      <c r="C49" s="425"/>
      <c r="D49" s="425" t="s">
        <v>326</v>
      </c>
      <c r="E49" s="425"/>
      <c r="F49" s="425"/>
      <c r="G49" s="425"/>
      <c r="H49" s="259" t="s">
        <v>327</v>
      </c>
      <c r="I49" s="259" t="s">
        <v>327</v>
      </c>
      <c r="J49" s="259" t="s">
        <v>327</v>
      </c>
      <c r="K49" s="259" t="s">
        <v>327</v>
      </c>
      <c r="L49" s="426" t="s">
        <v>327</v>
      </c>
      <c r="M49" s="426"/>
      <c r="N49" s="426" t="s">
        <v>564</v>
      </c>
      <c r="O49" s="426"/>
      <c r="P49" s="426"/>
      <c r="Q49" s="426"/>
      <c r="R49" s="259" t="s">
        <v>327</v>
      </c>
      <c r="S49" s="259" t="s">
        <v>327</v>
      </c>
      <c r="T49" s="259" t="s">
        <v>327</v>
      </c>
      <c r="U49" s="259" t="s">
        <v>327</v>
      </c>
      <c r="V49" s="259" t="s">
        <v>327</v>
      </c>
      <c r="W49" s="259" t="s">
        <v>327</v>
      </c>
      <c r="X49" s="259" t="s">
        <v>327</v>
      </c>
      <c r="Y49" s="259" t="s">
        <v>564</v>
      </c>
    </row>
    <row r="50" spans="1:25" ht="13.5" thickBot="1">
      <c r="A50" s="425"/>
      <c r="B50" s="427" t="s">
        <v>336</v>
      </c>
      <c r="C50" s="427"/>
      <c r="D50" s="427"/>
      <c r="E50" s="427"/>
      <c r="F50" s="427"/>
      <c r="G50" s="427"/>
      <c r="H50" s="260" t="s">
        <v>327</v>
      </c>
      <c r="I50" s="260" t="s">
        <v>327</v>
      </c>
      <c r="J50" s="260" t="s">
        <v>327</v>
      </c>
      <c r="K50" s="260" t="s">
        <v>327</v>
      </c>
      <c r="L50" s="428" t="s">
        <v>327</v>
      </c>
      <c r="M50" s="428"/>
      <c r="N50" s="428" t="s">
        <v>564</v>
      </c>
      <c r="O50" s="428"/>
      <c r="P50" s="428"/>
      <c r="Q50" s="428"/>
      <c r="R50" s="260" t="s">
        <v>327</v>
      </c>
      <c r="S50" s="260" t="s">
        <v>327</v>
      </c>
      <c r="T50" s="260" t="s">
        <v>327</v>
      </c>
      <c r="U50" s="260" t="s">
        <v>327</v>
      </c>
      <c r="V50" s="260" t="s">
        <v>327</v>
      </c>
      <c r="W50" s="260" t="s">
        <v>327</v>
      </c>
      <c r="X50" s="260" t="s">
        <v>327</v>
      </c>
      <c r="Y50" s="260" t="s">
        <v>564</v>
      </c>
    </row>
    <row r="51" spans="1:25" ht="26.25" thickBot="1">
      <c r="A51" s="421" t="s">
        <v>185</v>
      </c>
      <c r="B51" s="421"/>
      <c r="C51" s="421"/>
      <c r="D51" s="421"/>
      <c r="E51" s="421"/>
      <c r="F51" s="421"/>
      <c r="G51" s="421"/>
      <c r="H51" s="261" t="s">
        <v>565</v>
      </c>
      <c r="I51" s="261" t="s">
        <v>566</v>
      </c>
      <c r="J51" s="261" t="s">
        <v>567</v>
      </c>
      <c r="K51" s="261" t="s">
        <v>568</v>
      </c>
      <c r="L51" s="422" t="s">
        <v>569</v>
      </c>
      <c r="M51" s="422"/>
      <c r="N51" s="422" t="s">
        <v>570</v>
      </c>
      <c r="O51" s="422"/>
      <c r="P51" s="422"/>
      <c r="Q51" s="422"/>
      <c r="R51" s="261" t="s">
        <v>571</v>
      </c>
      <c r="S51" s="261" t="s">
        <v>563</v>
      </c>
      <c r="T51" s="261" t="s">
        <v>531</v>
      </c>
      <c r="U51" s="261" t="s">
        <v>416</v>
      </c>
      <c r="V51" s="261" t="s">
        <v>544</v>
      </c>
      <c r="W51" s="261" t="s">
        <v>572</v>
      </c>
      <c r="X51" s="261" t="s">
        <v>506</v>
      </c>
      <c r="Y51" s="261" t="s">
        <v>573</v>
      </c>
    </row>
  </sheetData>
  <mergeCells count="204">
    <mergeCell ref="L44:M44"/>
    <mergeCell ref="N44:Q44"/>
    <mergeCell ref="B27:C27"/>
    <mergeCell ref="D27:G27"/>
    <mergeCell ref="B31:C31"/>
    <mergeCell ref="D31:G31"/>
    <mergeCell ref="L43:M43"/>
    <mergeCell ref="N43:Q43"/>
    <mergeCell ref="L41:M41"/>
    <mergeCell ref="N41:Q41"/>
    <mergeCell ref="L42:M42"/>
    <mergeCell ref="N42:Q42"/>
    <mergeCell ref="B40:C40"/>
    <mergeCell ref="D40:G40"/>
    <mergeCell ref="B42:C42"/>
    <mergeCell ref="D42:G42"/>
    <mergeCell ref="L6:M6"/>
    <mergeCell ref="N6:Q6"/>
    <mergeCell ref="L7:M7"/>
    <mergeCell ref="N7:Q7"/>
    <mergeCell ref="D6:G6"/>
    <mergeCell ref="D23:G23"/>
    <mergeCell ref="B15:C15"/>
    <mergeCell ref="D22:G22"/>
    <mergeCell ref="A6:A12"/>
    <mergeCell ref="B6:C7"/>
    <mergeCell ref="B10:C10"/>
    <mergeCell ref="D10:G10"/>
    <mergeCell ref="B12:G12"/>
    <mergeCell ref="A13:A18"/>
    <mergeCell ref="A19:A26"/>
    <mergeCell ref="B19:C20"/>
    <mergeCell ref="B21:C21"/>
    <mergeCell ref="B22:C22"/>
    <mergeCell ref="B23:C24"/>
    <mergeCell ref="D24:G24"/>
    <mergeCell ref="B26:G26"/>
    <mergeCell ref="B37:C37"/>
    <mergeCell ref="D37:G37"/>
    <mergeCell ref="L37:M37"/>
    <mergeCell ref="N37:Q37"/>
    <mergeCell ref="B43:G43"/>
    <mergeCell ref="L39:M39"/>
    <mergeCell ref="N39:Q39"/>
    <mergeCell ref="L40:M40"/>
    <mergeCell ref="N40:Q40"/>
    <mergeCell ref="B38:C38"/>
    <mergeCell ref="D38:G38"/>
    <mergeCell ref="L38:M38"/>
    <mergeCell ref="N38:Q38"/>
    <mergeCell ref="B33:C33"/>
    <mergeCell ref="D33:G33"/>
    <mergeCell ref="L33:M33"/>
    <mergeCell ref="N33:Q33"/>
    <mergeCell ref="L34:M34"/>
    <mergeCell ref="N34:Q34"/>
    <mergeCell ref="L35:M35"/>
    <mergeCell ref="N35:Q35"/>
    <mergeCell ref="B36:C36"/>
    <mergeCell ref="D36:G36"/>
    <mergeCell ref="L36:M36"/>
    <mergeCell ref="N36:Q36"/>
    <mergeCell ref="L28:M28"/>
    <mergeCell ref="N28:Q28"/>
    <mergeCell ref="B29:C29"/>
    <mergeCell ref="D29:G29"/>
    <mergeCell ref="L29:M29"/>
    <mergeCell ref="N29:Q29"/>
    <mergeCell ref="L30:M30"/>
    <mergeCell ref="N30:Q30"/>
    <mergeCell ref="L32:M32"/>
    <mergeCell ref="N32:Q32"/>
    <mergeCell ref="L24:M24"/>
    <mergeCell ref="N24:Q24"/>
    <mergeCell ref="B25:C25"/>
    <mergeCell ref="D25:G25"/>
    <mergeCell ref="L25:M25"/>
    <mergeCell ref="N25:Q25"/>
    <mergeCell ref="L26:M26"/>
    <mergeCell ref="N26:Q26"/>
    <mergeCell ref="L27:M27"/>
    <mergeCell ref="N27:Q27"/>
    <mergeCell ref="B16:C16"/>
    <mergeCell ref="D16:G16"/>
    <mergeCell ref="B17:C17"/>
    <mergeCell ref="B18:G18"/>
    <mergeCell ref="L22:M22"/>
    <mergeCell ref="N22:Q22"/>
    <mergeCell ref="L23:M23"/>
    <mergeCell ref="N23:Q23"/>
    <mergeCell ref="D19:G19"/>
    <mergeCell ref="L19:M19"/>
    <mergeCell ref="N19:Q19"/>
    <mergeCell ref="D20:G20"/>
    <mergeCell ref="L20:M20"/>
    <mergeCell ref="N20:Q20"/>
    <mergeCell ref="D21:G21"/>
    <mergeCell ref="L21:M21"/>
    <mergeCell ref="N21:Q21"/>
    <mergeCell ref="D7:G7"/>
    <mergeCell ref="L15:M15"/>
    <mergeCell ref="N15:Q15"/>
    <mergeCell ref="L16:M16"/>
    <mergeCell ref="N16:Q16"/>
    <mergeCell ref="D17:G17"/>
    <mergeCell ref="L17:M17"/>
    <mergeCell ref="N17:Q17"/>
    <mergeCell ref="L18:M18"/>
    <mergeCell ref="N18:Q18"/>
    <mergeCell ref="D15:G15"/>
    <mergeCell ref="D9:G9"/>
    <mergeCell ref="L8:M8"/>
    <mergeCell ref="N8:Q8"/>
    <mergeCell ref="L9:M9"/>
    <mergeCell ref="N9:Q9"/>
    <mergeCell ref="B8:C8"/>
    <mergeCell ref="D8:G8"/>
    <mergeCell ref="N13:Q13"/>
    <mergeCell ref="B14:C14"/>
    <mergeCell ref="D14:G14"/>
    <mergeCell ref="L14:M14"/>
    <mergeCell ref="N14:Q14"/>
    <mergeCell ref="L10:M10"/>
    <mergeCell ref="N10:Q10"/>
    <mergeCell ref="B11:C11"/>
    <mergeCell ref="D11:G11"/>
    <mergeCell ref="L11:M11"/>
    <mergeCell ref="N11:Q11"/>
    <mergeCell ref="L12:M12"/>
    <mergeCell ref="N12:Q12"/>
    <mergeCell ref="B13:C13"/>
    <mergeCell ref="D13:G13"/>
    <mergeCell ref="L13:M13"/>
    <mergeCell ref="B9:C9"/>
    <mergeCell ref="A3:F4"/>
    <mergeCell ref="H3:I3"/>
    <mergeCell ref="J3:K3"/>
    <mergeCell ref="L3:Q3"/>
    <mergeCell ref="R3:S3"/>
    <mergeCell ref="T3:U3"/>
    <mergeCell ref="Y3:Y5"/>
    <mergeCell ref="H4:H5"/>
    <mergeCell ref="I4:I5"/>
    <mergeCell ref="J4:J5"/>
    <mergeCell ref="K4:K5"/>
    <mergeCell ref="L4:M5"/>
    <mergeCell ref="N4:Q5"/>
    <mergeCell ref="R4:R5"/>
    <mergeCell ref="S4:S5"/>
    <mergeCell ref="T4:T5"/>
    <mergeCell ref="U4:U5"/>
    <mergeCell ref="V4:V5"/>
    <mergeCell ref="W4:W5"/>
    <mergeCell ref="X4:X5"/>
    <mergeCell ref="A5:B5"/>
    <mergeCell ref="E5:F5"/>
    <mergeCell ref="B45:C45"/>
    <mergeCell ref="D45:G45"/>
    <mergeCell ref="L45:M45"/>
    <mergeCell ref="N45:Q45"/>
    <mergeCell ref="B46:G46"/>
    <mergeCell ref="L46:M46"/>
    <mergeCell ref="N46:Q46"/>
    <mergeCell ref="A27:A30"/>
    <mergeCell ref="B28:C28"/>
    <mergeCell ref="D28:G28"/>
    <mergeCell ref="B30:G30"/>
    <mergeCell ref="A31:A34"/>
    <mergeCell ref="B32:C32"/>
    <mergeCell ref="D32:G32"/>
    <mergeCell ref="B34:G34"/>
    <mergeCell ref="A35:A43"/>
    <mergeCell ref="B35:C35"/>
    <mergeCell ref="D35:G35"/>
    <mergeCell ref="B39:C39"/>
    <mergeCell ref="D39:G39"/>
    <mergeCell ref="B41:C41"/>
    <mergeCell ref="D41:G41"/>
    <mergeCell ref="L31:M31"/>
    <mergeCell ref="N31:Q31"/>
    <mergeCell ref="A51:G51"/>
    <mergeCell ref="L51:M51"/>
    <mergeCell ref="N51:Q51"/>
    <mergeCell ref="A1:Y1"/>
    <mergeCell ref="A2:Y2"/>
    <mergeCell ref="A47:A48"/>
    <mergeCell ref="B47:C47"/>
    <mergeCell ref="D47:G47"/>
    <mergeCell ref="L47:M47"/>
    <mergeCell ref="N47:Q47"/>
    <mergeCell ref="B48:G48"/>
    <mergeCell ref="L48:M48"/>
    <mergeCell ref="N48:Q48"/>
    <mergeCell ref="A49:A50"/>
    <mergeCell ref="B49:C49"/>
    <mergeCell ref="D49:G49"/>
    <mergeCell ref="L49:M49"/>
    <mergeCell ref="N49:Q49"/>
    <mergeCell ref="B50:G50"/>
    <mergeCell ref="L50:M50"/>
    <mergeCell ref="N50:Q50"/>
    <mergeCell ref="A44:A46"/>
    <mergeCell ref="B44:C44"/>
    <mergeCell ref="D44:G44"/>
  </mergeCells>
  <pageMargins left="0.15748031496062992" right="0.15748031496062992" top="0.43307086614173229" bottom="0.27559055118110237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95"/>
  <sheetViews>
    <sheetView topLeftCell="K1" zoomScale="90" zoomScaleNormal="90" workbookViewId="0">
      <selection activeCell="AF7" sqref="AF7"/>
    </sheetView>
  </sheetViews>
  <sheetFormatPr defaultRowHeight="12.75"/>
  <cols>
    <col min="1" max="1" width="6.85546875" style="269" customWidth="1"/>
    <col min="2" max="2" width="6.5703125" style="269" customWidth="1"/>
    <col min="3" max="3" width="1.7109375" style="269" hidden="1" customWidth="1"/>
    <col min="4" max="4" width="8.28515625" style="269" customWidth="1"/>
    <col min="5" max="5" width="3.42578125" style="269" customWidth="1"/>
    <col min="6" max="6" width="1.42578125" style="269" hidden="1" customWidth="1"/>
    <col min="7" max="8" width="9.140625" style="269" hidden="1" customWidth="1"/>
    <col min="9" max="9" width="13.5703125" style="269" customWidth="1"/>
    <col min="10" max="10" width="11.42578125" style="269" customWidth="1"/>
    <col min="11" max="11" width="11.28515625" style="269" customWidth="1"/>
    <col min="12" max="12" width="11.140625" style="269" customWidth="1"/>
    <col min="13" max="13" width="11.42578125" style="269" customWidth="1"/>
    <col min="14" max="14" width="1" style="269" hidden="1" customWidth="1"/>
    <col min="15" max="15" width="7" style="269" customWidth="1"/>
    <col min="16" max="16" width="6" style="269" customWidth="1"/>
    <col min="17" max="17" width="9.140625" style="269" hidden="1" customWidth="1"/>
    <col min="18" max="18" width="11.7109375" style="269" customWidth="1"/>
    <col min="19" max="19" width="7.85546875" style="269" customWidth="1"/>
    <col min="20" max="20" width="2.7109375" style="269" customWidth="1"/>
    <col min="21" max="21" width="10.7109375" style="269" customWidth="1"/>
    <col min="22" max="22" width="11" style="269" customWidth="1"/>
    <col min="23" max="23" width="11.28515625" style="269" customWidth="1"/>
    <col min="24" max="24" width="10.5703125" style="269" customWidth="1"/>
    <col min="25" max="25" width="9.85546875" style="269" customWidth="1"/>
    <col min="26" max="26" width="11.7109375" style="269" customWidth="1"/>
    <col min="27" max="27" width="12" style="269" customWidth="1"/>
    <col min="28" max="28" width="10.140625" style="269" customWidth="1"/>
    <col min="29" max="29" width="11.28515625" style="269" customWidth="1"/>
    <col min="30" max="30" width="11.42578125" style="269" customWidth="1"/>
    <col min="31" max="31" width="13.85546875" style="269" customWidth="1"/>
    <col min="32" max="16384" width="9.140625" style="269"/>
  </cols>
  <sheetData>
    <row r="1" spans="1:31" ht="15.75" customHeight="1">
      <c r="A1" s="443" t="str">
        <f>"กระดาษทำการกระทบยอดรายจ่ายตามงบประมาณคงเหลือ"</f>
        <v>กระดาษทำการกระทบยอดรายจ่ายตามงบประมาณคงเหลือ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443"/>
    </row>
    <row r="2" spans="1:31" ht="16.5" thickBot="1">
      <c r="A2" s="443" t="s">
        <v>503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</row>
    <row r="3" spans="1:31" s="271" customFormat="1" ht="26.25" thickBot="1">
      <c r="A3" s="447"/>
      <c r="B3" s="447"/>
      <c r="C3" s="447"/>
      <c r="D3" s="447"/>
      <c r="E3" s="447"/>
      <c r="F3" s="265"/>
      <c r="G3" s="265"/>
      <c r="H3" s="266"/>
      <c r="I3" s="444" t="s">
        <v>305</v>
      </c>
      <c r="J3" s="444"/>
      <c r="K3" s="444" t="s">
        <v>306</v>
      </c>
      <c r="L3" s="444"/>
      <c r="M3" s="444" t="s">
        <v>307</v>
      </c>
      <c r="N3" s="444"/>
      <c r="O3" s="444"/>
      <c r="P3" s="444"/>
      <c r="Q3" s="444"/>
      <c r="R3" s="270" t="s">
        <v>387</v>
      </c>
      <c r="S3" s="444" t="s">
        <v>388</v>
      </c>
      <c r="T3" s="444"/>
      <c r="U3" s="444"/>
      <c r="V3" s="444" t="s">
        <v>308</v>
      </c>
      <c r="W3" s="444"/>
      <c r="X3" s="444" t="s">
        <v>389</v>
      </c>
      <c r="Y3" s="444"/>
      <c r="Z3" s="444" t="s">
        <v>309</v>
      </c>
      <c r="AA3" s="444"/>
      <c r="AB3" s="270" t="s">
        <v>390</v>
      </c>
      <c r="AC3" s="270" t="s">
        <v>310</v>
      </c>
      <c r="AD3" s="270" t="s">
        <v>311</v>
      </c>
      <c r="AE3" s="444" t="s">
        <v>312</v>
      </c>
    </row>
    <row r="4" spans="1:31" s="271" customFormat="1" ht="13.5" thickBot="1">
      <c r="A4" s="447"/>
      <c r="B4" s="447"/>
      <c r="C4" s="447"/>
      <c r="D4" s="447"/>
      <c r="E4" s="447"/>
      <c r="F4" s="267"/>
      <c r="G4" s="267"/>
      <c r="H4" s="268"/>
      <c r="I4" s="444" t="s">
        <v>313</v>
      </c>
      <c r="J4" s="444" t="s">
        <v>314</v>
      </c>
      <c r="K4" s="444" t="s">
        <v>315</v>
      </c>
      <c r="L4" s="444" t="s">
        <v>316</v>
      </c>
      <c r="M4" s="444" t="s">
        <v>317</v>
      </c>
      <c r="N4" s="444"/>
      <c r="O4" s="444" t="s">
        <v>318</v>
      </c>
      <c r="P4" s="444"/>
      <c r="Q4" s="444"/>
      <c r="R4" s="444" t="s">
        <v>391</v>
      </c>
      <c r="S4" s="444" t="s">
        <v>574</v>
      </c>
      <c r="T4" s="444"/>
      <c r="U4" s="444" t="s">
        <v>392</v>
      </c>
      <c r="V4" s="444" t="s">
        <v>319</v>
      </c>
      <c r="W4" s="444" t="s">
        <v>320</v>
      </c>
      <c r="X4" s="444" t="s">
        <v>393</v>
      </c>
      <c r="Y4" s="444" t="s">
        <v>394</v>
      </c>
      <c r="Z4" s="444" t="s">
        <v>321</v>
      </c>
      <c r="AA4" s="444" t="s">
        <v>395</v>
      </c>
      <c r="AB4" s="444" t="s">
        <v>396</v>
      </c>
      <c r="AC4" s="444" t="s">
        <v>322</v>
      </c>
      <c r="AD4" s="444" t="s">
        <v>6</v>
      </c>
      <c r="AE4" s="444"/>
    </row>
    <row r="5" spans="1:31" s="271" customFormat="1" ht="13.5" thickBot="1">
      <c r="A5" s="445" t="s">
        <v>323</v>
      </c>
      <c r="B5" s="445"/>
      <c r="C5" s="267"/>
      <c r="D5" s="267"/>
      <c r="E5" s="446" t="s">
        <v>324</v>
      </c>
      <c r="F5" s="446"/>
      <c r="G5" s="267"/>
      <c r="H5" s="268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</row>
    <row r="6" spans="1:31" ht="13.5" thickBot="1">
      <c r="A6" s="442" t="s">
        <v>6</v>
      </c>
      <c r="B6" s="442" t="s">
        <v>326</v>
      </c>
      <c r="C6" s="442"/>
      <c r="D6" s="442" t="s">
        <v>325</v>
      </c>
      <c r="E6" s="442"/>
      <c r="F6" s="442"/>
      <c r="G6" s="442"/>
      <c r="H6" s="442"/>
      <c r="I6" s="272" t="s">
        <v>327</v>
      </c>
      <c r="J6" s="273" t="s">
        <v>327</v>
      </c>
      <c r="K6" s="273" t="s">
        <v>327</v>
      </c>
      <c r="L6" s="273" t="s">
        <v>327</v>
      </c>
      <c r="M6" s="437" t="s">
        <v>327</v>
      </c>
      <c r="N6" s="437"/>
      <c r="O6" s="437" t="s">
        <v>327</v>
      </c>
      <c r="P6" s="437"/>
      <c r="Q6" s="437"/>
      <c r="R6" s="273" t="s">
        <v>327</v>
      </c>
      <c r="S6" s="437" t="s">
        <v>327</v>
      </c>
      <c r="T6" s="437"/>
      <c r="U6" s="273" t="s">
        <v>327</v>
      </c>
      <c r="V6" s="273" t="s">
        <v>327</v>
      </c>
      <c r="W6" s="273" t="s">
        <v>327</v>
      </c>
      <c r="X6" s="273" t="s">
        <v>327</v>
      </c>
      <c r="Y6" s="273" t="s">
        <v>327</v>
      </c>
      <c r="Z6" s="273" t="s">
        <v>327</v>
      </c>
      <c r="AA6" s="273" t="s">
        <v>327</v>
      </c>
      <c r="AB6" s="273" t="s">
        <v>327</v>
      </c>
      <c r="AC6" s="273" t="s">
        <v>327</v>
      </c>
      <c r="AD6" s="273" t="s">
        <v>575</v>
      </c>
      <c r="AE6" s="273" t="s">
        <v>575</v>
      </c>
    </row>
    <row r="7" spans="1:31" ht="13.5" thickBot="1">
      <c r="A7" s="442"/>
      <c r="B7" s="442"/>
      <c r="C7" s="442"/>
      <c r="D7" s="442" t="s">
        <v>334</v>
      </c>
      <c r="E7" s="442"/>
      <c r="F7" s="442"/>
      <c r="G7" s="442"/>
      <c r="H7" s="442"/>
      <c r="I7" s="273" t="s">
        <v>327</v>
      </c>
      <c r="J7" s="273" t="s">
        <v>327</v>
      </c>
      <c r="K7" s="273" t="s">
        <v>327</v>
      </c>
      <c r="L7" s="273" t="s">
        <v>327</v>
      </c>
      <c r="M7" s="437" t="s">
        <v>327</v>
      </c>
      <c r="N7" s="437"/>
      <c r="O7" s="437" t="s">
        <v>327</v>
      </c>
      <c r="P7" s="437"/>
      <c r="Q7" s="437"/>
      <c r="R7" s="273" t="s">
        <v>327</v>
      </c>
      <c r="S7" s="437" t="s">
        <v>327</v>
      </c>
      <c r="T7" s="437"/>
      <c r="U7" s="273" t="s">
        <v>327</v>
      </c>
      <c r="V7" s="273" t="s">
        <v>327</v>
      </c>
      <c r="W7" s="273" t="s">
        <v>327</v>
      </c>
      <c r="X7" s="273" t="s">
        <v>327</v>
      </c>
      <c r="Y7" s="273" t="s">
        <v>327</v>
      </c>
      <c r="Z7" s="273" t="s">
        <v>327</v>
      </c>
      <c r="AA7" s="273" t="s">
        <v>327</v>
      </c>
      <c r="AB7" s="273" t="s">
        <v>327</v>
      </c>
      <c r="AC7" s="273" t="s">
        <v>327</v>
      </c>
      <c r="AD7" s="273" t="s">
        <v>576</v>
      </c>
      <c r="AE7" s="273" t="s">
        <v>576</v>
      </c>
    </row>
    <row r="8" spans="1:31" ht="13.5" thickBot="1">
      <c r="A8" s="442"/>
      <c r="B8" s="442"/>
      <c r="C8" s="442"/>
      <c r="D8" s="442" t="s">
        <v>397</v>
      </c>
      <c r="E8" s="442"/>
      <c r="F8" s="442"/>
      <c r="G8" s="442"/>
      <c r="H8" s="442"/>
      <c r="I8" s="273" t="s">
        <v>327</v>
      </c>
      <c r="J8" s="273" t="s">
        <v>327</v>
      </c>
      <c r="K8" s="273" t="s">
        <v>327</v>
      </c>
      <c r="L8" s="273" t="s">
        <v>327</v>
      </c>
      <c r="M8" s="437" t="s">
        <v>327</v>
      </c>
      <c r="N8" s="437"/>
      <c r="O8" s="437" t="s">
        <v>327</v>
      </c>
      <c r="P8" s="437"/>
      <c r="Q8" s="437"/>
      <c r="R8" s="273" t="s">
        <v>327</v>
      </c>
      <c r="S8" s="437" t="s">
        <v>327</v>
      </c>
      <c r="T8" s="437"/>
      <c r="U8" s="273" t="s">
        <v>327</v>
      </c>
      <c r="V8" s="273" t="s">
        <v>327</v>
      </c>
      <c r="W8" s="273" t="s">
        <v>327</v>
      </c>
      <c r="X8" s="273" t="s">
        <v>327</v>
      </c>
      <c r="Y8" s="273" t="s">
        <v>327</v>
      </c>
      <c r="Z8" s="273" t="s">
        <v>327</v>
      </c>
      <c r="AA8" s="273" t="s">
        <v>327</v>
      </c>
      <c r="AB8" s="273" t="s">
        <v>327</v>
      </c>
      <c r="AC8" s="273" t="s">
        <v>327</v>
      </c>
      <c r="AD8" s="273" t="s">
        <v>398</v>
      </c>
      <c r="AE8" s="273" t="s">
        <v>398</v>
      </c>
    </row>
    <row r="9" spans="1:31" ht="13.5" thickBot="1">
      <c r="A9" s="442"/>
      <c r="B9" s="442"/>
      <c r="C9" s="442"/>
      <c r="D9" s="442" t="s">
        <v>399</v>
      </c>
      <c r="E9" s="442"/>
      <c r="F9" s="442"/>
      <c r="G9" s="442"/>
      <c r="H9" s="442"/>
      <c r="I9" s="273" t="s">
        <v>327</v>
      </c>
      <c r="J9" s="273" t="s">
        <v>327</v>
      </c>
      <c r="K9" s="273" t="s">
        <v>327</v>
      </c>
      <c r="L9" s="273" t="s">
        <v>327</v>
      </c>
      <c r="M9" s="437" t="s">
        <v>327</v>
      </c>
      <c r="N9" s="437"/>
      <c r="O9" s="437" t="s">
        <v>327</v>
      </c>
      <c r="P9" s="437"/>
      <c r="Q9" s="437"/>
      <c r="R9" s="273" t="s">
        <v>327</v>
      </c>
      <c r="S9" s="437" t="s">
        <v>327</v>
      </c>
      <c r="T9" s="437"/>
      <c r="U9" s="273" t="s">
        <v>327</v>
      </c>
      <c r="V9" s="273" t="s">
        <v>327</v>
      </c>
      <c r="W9" s="273" t="s">
        <v>327</v>
      </c>
      <c r="X9" s="273" t="s">
        <v>327</v>
      </c>
      <c r="Y9" s="273" t="s">
        <v>327</v>
      </c>
      <c r="Z9" s="273" t="s">
        <v>327</v>
      </c>
      <c r="AA9" s="273" t="s">
        <v>327</v>
      </c>
      <c r="AB9" s="273" t="s">
        <v>327</v>
      </c>
      <c r="AC9" s="273" t="s">
        <v>327</v>
      </c>
      <c r="AD9" s="273" t="s">
        <v>400</v>
      </c>
      <c r="AE9" s="273" t="s">
        <v>400</v>
      </c>
    </row>
    <row r="10" spans="1:31" ht="13.5" thickBot="1">
      <c r="A10" s="442"/>
      <c r="B10" s="442"/>
      <c r="C10" s="442"/>
      <c r="D10" s="438" t="s">
        <v>401</v>
      </c>
      <c r="E10" s="438"/>
      <c r="F10" s="438"/>
      <c r="G10" s="438"/>
      <c r="H10" s="438"/>
      <c r="I10" s="274" t="s">
        <v>327</v>
      </c>
      <c r="J10" s="274" t="s">
        <v>327</v>
      </c>
      <c r="K10" s="274" t="s">
        <v>327</v>
      </c>
      <c r="L10" s="274" t="s">
        <v>327</v>
      </c>
      <c r="M10" s="439" t="s">
        <v>327</v>
      </c>
      <c r="N10" s="439"/>
      <c r="O10" s="439" t="s">
        <v>327</v>
      </c>
      <c r="P10" s="439"/>
      <c r="Q10" s="439"/>
      <c r="R10" s="274" t="s">
        <v>327</v>
      </c>
      <c r="S10" s="439" t="s">
        <v>327</v>
      </c>
      <c r="T10" s="439"/>
      <c r="U10" s="274" t="s">
        <v>327</v>
      </c>
      <c r="V10" s="274" t="s">
        <v>327</v>
      </c>
      <c r="W10" s="274" t="s">
        <v>327</v>
      </c>
      <c r="X10" s="274" t="s">
        <v>327</v>
      </c>
      <c r="Y10" s="274" t="s">
        <v>327</v>
      </c>
      <c r="Z10" s="274" t="s">
        <v>327</v>
      </c>
      <c r="AA10" s="274" t="s">
        <v>327</v>
      </c>
      <c r="AB10" s="274" t="s">
        <v>327</v>
      </c>
      <c r="AC10" s="274" t="s">
        <v>327</v>
      </c>
      <c r="AD10" s="274" t="s">
        <v>577</v>
      </c>
      <c r="AE10" s="274" t="s">
        <v>577</v>
      </c>
    </row>
    <row r="11" spans="1:31" ht="13.5" thickBot="1">
      <c r="A11" s="442"/>
      <c r="B11" s="442" t="s">
        <v>329</v>
      </c>
      <c r="C11" s="442"/>
      <c r="D11" s="442" t="s">
        <v>325</v>
      </c>
      <c r="E11" s="442"/>
      <c r="F11" s="442"/>
      <c r="G11" s="442"/>
      <c r="H11" s="442"/>
      <c r="I11" s="273" t="s">
        <v>327</v>
      </c>
      <c r="J11" s="273" t="s">
        <v>327</v>
      </c>
      <c r="K11" s="273" t="s">
        <v>327</v>
      </c>
      <c r="L11" s="273" t="s">
        <v>327</v>
      </c>
      <c r="M11" s="437" t="s">
        <v>327</v>
      </c>
      <c r="N11" s="437"/>
      <c r="O11" s="437" t="s">
        <v>327</v>
      </c>
      <c r="P11" s="437"/>
      <c r="Q11" s="437"/>
      <c r="R11" s="273" t="s">
        <v>327</v>
      </c>
      <c r="S11" s="437" t="s">
        <v>327</v>
      </c>
      <c r="T11" s="437"/>
      <c r="U11" s="273" t="s">
        <v>327</v>
      </c>
      <c r="V11" s="273" t="s">
        <v>327</v>
      </c>
      <c r="W11" s="273" t="s">
        <v>327</v>
      </c>
      <c r="X11" s="273" t="s">
        <v>327</v>
      </c>
      <c r="Y11" s="273" t="s">
        <v>327</v>
      </c>
      <c r="Z11" s="273" t="s">
        <v>327</v>
      </c>
      <c r="AA11" s="273" t="s">
        <v>327</v>
      </c>
      <c r="AB11" s="273" t="s">
        <v>327</v>
      </c>
      <c r="AC11" s="273" t="s">
        <v>327</v>
      </c>
      <c r="AD11" s="273" t="s">
        <v>578</v>
      </c>
      <c r="AE11" s="273" t="s">
        <v>578</v>
      </c>
    </row>
    <row r="12" spans="1:31" ht="13.5" thickBot="1">
      <c r="A12" s="442"/>
      <c r="B12" s="442"/>
      <c r="C12" s="442"/>
      <c r="D12" s="442" t="s">
        <v>331</v>
      </c>
      <c r="E12" s="442"/>
      <c r="F12" s="442"/>
      <c r="G12" s="442"/>
      <c r="H12" s="442"/>
      <c r="I12" s="273" t="s">
        <v>327</v>
      </c>
      <c r="J12" s="273" t="s">
        <v>327</v>
      </c>
      <c r="K12" s="273" t="s">
        <v>327</v>
      </c>
      <c r="L12" s="273" t="s">
        <v>327</v>
      </c>
      <c r="M12" s="437" t="s">
        <v>327</v>
      </c>
      <c r="N12" s="437"/>
      <c r="O12" s="437" t="s">
        <v>327</v>
      </c>
      <c r="P12" s="437"/>
      <c r="Q12" s="437"/>
      <c r="R12" s="273" t="s">
        <v>327</v>
      </c>
      <c r="S12" s="437" t="s">
        <v>327</v>
      </c>
      <c r="T12" s="437"/>
      <c r="U12" s="273" t="s">
        <v>327</v>
      </c>
      <c r="V12" s="273" t="s">
        <v>327</v>
      </c>
      <c r="W12" s="273" t="s">
        <v>327</v>
      </c>
      <c r="X12" s="273" t="s">
        <v>327</v>
      </c>
      <c r="Y12" s="273" t="s">
        <v>327</v>
      </c>
      <c r="Z12" s="273" t="s">
        <v>327</v>
      </c>
      <c r="AA12" s="273" t="s">
        <v>327</v>
      </c>
      <c r="AB12" s="273" t="s">
        <v>327</v>
      </c>
      <c r="AC12" s="273" t="s">
        <v>327</v>
      </c>
      <c r="AD12" s="273" t="s">
        <v>402</v>
      </c>
      <c r="AE12" s="273" t="s">
        <v>402</v>
      </c>
    </row>
    <row r="13" spans="1:31" ht="13.5" thickBot="1">
      <c r="A13" s="442"/>
      <c r="B13" s="442"/>
      <c r="C13" s="442"/>
      <c r="D13" s="442" t="s">
        <v>332</v>
      </c>
      <c r="E13" s="442"/>
      <c r="F13" s="442"/>
      <c r="G13" s="442"/>
      <c r="H13" s="442"/>
      <c r="I13" s="273" t="s">
        <v>327</v>
      </c>
      <c r="J13" s="273" t="s">
        <v>327</v>
      </c>
      <c r="K13" s="273" t="s">
        <v>327</v>
      </c>
      <c r="L13" s="273" t="s">
        <v>327</v>
      </c>
      <c r="M13" s="437" t="s">
        <v>327</v>
      </c>
      <c r="N13" s="437"/>
      <c r="O13" s="437" t="s">
        <v>327</v>
      </c>
      <c r="P13" s="437"/>
      <c r="Q13" s="437"/>
      <c r="R13" s="273" t="s">
        <v>327</v>
      </c>
      <c r="S13" s="437" t="s">
        <v>327</v>
      </c>
      <c r="T13" s="437"/>
      <c r="U13" s="273" t="s">
        <v>327</v>
      </c>
      <c r="V13" s="273" t="s">
        <v>327</v>
      </c>
      <c r="W13" s="273" t="s">
        <v>327</v>
      </c>
      <c r="X13" s="273" t="s">
        <v>327</v>
      </c>
      <c r="Y13" s="273" t="s">
        <v>327</v>
      </c>
      <c r="Z13" s="273" t="s">
        <v>327</v>
      </c>
      <c r="AA13" s="273" t="s">
        <v>327</v>
      </c>
      <c r="AB13" s="273" t="s">
        <v>327</v>
      </c>
      <c r="AC13" s="273" t="s">
        <v>327</v>
      </c>
      <c r="AD13" s="273" t="s">
        <v>403</v>
      </c>
      <c r="AE13" s="273" t="s">
        <v>403</v>
      </c>
    </row>
    <row r="14" spans="1:31" ht="13.5" thickBot="1">
      <c r="A14" s="442"/>
      <c r="B14" s="442"/>
      <c r="C14" s="442"/>
      <c r="D14" s="438" t="s">
        <v>404</v>
      </c>
      <c r="E14" s="438"/>
      <c r="F14" s="438"/>
      <c r="G14" s="438"/>
      <c r="H14" s="438"/>
      <c r="I14" s="274" t="s">
        <v>327</v>
      </c>
      <c r="J14" s="274" t="s">
        <v>327</v>
      </c>
      <c r="K14" s="274" t="s">
        <v>327</v>
      </c>
      <c r="L14" s="274" t="s">
        <v>327</v>
      </c>
      <c r="M14" s="439" t="s">
        <v>327</v>
      </c>
      <c r="N14" s="439"/>
      <c r="O14" s="439" t="s">
        <v>327</v>
      </c>
      <c r="P14" s="439"/>
      <c r="Q14" s="439"/>
      <c r="R14" s="274" t="s">
        <v>327</v>
      </c>
      <c r="S14" s="439" t="s">
        <v>327</v>
      </c>
      <c r="T14" s="439"/>
      <c r="U14" s="274" t="s">
        <v>327</v>
      </c>
      <c r="V14" s="274" t="s">
        <v>327</v>
      </c>
      <c r="W14" s="274" t="s">
        <v>327</v>
      </c>
      <c r="X14" s="274" t="s">
        <v>327</v>
      </c>
      <c r="Y14" s="274" t="s">
        <v>327</v>
      </c>
      <c r="Z14" s="274" t="s">
        <v>327</v>
      </c>
      <c r="AA14" s="274" t="s">
        <v>327</v>
      </c>
      <c r="AB14" s="274" t="s">
        <v>327</v>
      </c>
      <c r="AC14" s="274" t="s">
        <v>327</v>
      </c>
      <c r="AD14" s="274" t="s">
        <v>579</v>
      </c>
      <c r="AE14" s="274" t="s">
        <v>579</v>
      </c>
    </row>
    <row r="15" spans="1:31" ht="13.5" thickBot="1">
      <c r="A15" s="442"/>
      <c r="B15" s="440" t="s">
        <v>405</v>
      </c>
      <c r="C15" s="440"/>
      <c r="D15" s="440"/>
      <c r="E15" s="440"/>
      <c r="F15" s="440"/>
      <c r="G15" s="440"/>
      <c r="H15" s="440"/>
      <c r="I15" s="275" t="s">
        <v>327</v>
      </c>
      <c r="J15" s="275" t="s">
        <v>327</v>
      </c>
      <c r="K15" s="275" t="s">
        <v>327</v>
      </c>
      <c r="L15" s="275" t="s">
        <v>327</v>
      </c>
      <c r="M15" s="441" t="s">
        <v>327</v>
      </c>
      <c r="N15" s="441"/>
      <c r="O15" s="441" t="s">
        <v>327</v>
      </c>
      <c r="P15" s="441"/>
      <c r="Q15" s="441"/>
      <c r="R15" s="275" t="s">
        <v>327</v>
      </c>
      <c r="S15" s="441" t="s">
        <v>327</v>
      </c>
      <c r="T15" s="441"/>
      <c r="U15" s="275" t="s">
        <v>327</v>
      </c>
      <c r="V15" s="275" t="s">
        <v>327</v>
      </c>
      <c r="W15" s="275" t="s">
        <v>327</v>
      </c>
      <c r="X15" s="275" t="s">
        <v>327</v>
      </c>
      <c r="Y15" s="275" t="s">
        <v>327</v>
      </c>
      <c r="Z15" s="275" t="s">
        <v>327</v>
      </c>
      <c r="AA15" s="275" t="s">
        <v>327</v>
      </c>
      <c r="AB15" s="275" t="s">
        <v>327</v>
      </c>
      <c r="AC15" s="275" t="s">
        <v>327</v>
      </c>
      <c r="AD15" s="275" t="s">
        <v>580</v>
      </c>
      <c r="AE15" s="275" t="s">
        <v>580</v>
      </c>
    </row>
    <row r="16" spans="1:31" ht="13.5" thickBot="1">
      <c r="A16" s="442" t="s">
        <v>128</v>
      </c>
      <c r="B16" s="442" t="s">
        <v>326</v>
      </c>
      <c r="C16" s="442"/>
      <c r="D16" s="442" t="s">
        <v>337</v>
      </c>
      <c r="E16" s="442"/>
      <c r="F16" s="442"/>
      <c r="G16" s="442"/>
      <c r="H16" s="442"/>
      <c r="I16" s="273" t="s">
        <v>581</v>
      </c>
      <c r="J16" s="273" t="s">
        <v>327</v>
      </c>
      <c r="K16" s="273" t="s">
        <v>327</v>
      </c>
      <c r="L16" s="273" t="s">
        <v>327</v>
      </c>
      <c r="M16" s="437" t="s">
        <v>327</v>
      </c>
      <c r="N16" s="437"/>
      <c r="O16" s="437" t="s">
        <v>327</v>
      </c>
      <c r="P16" s="437"/>
      <c r="Q16" s="437"/>
      <c r="R16" s="273" t="s">
        <v>327</v>
      </c>
      <c r="S16" s="437" t="s">
        <v>327</v>
      </c>
      <c r="T16" s="437"/>
      <c r="U16" s="273" t="s">
        <v>327</v>
      </c>
      <c r="V16" s="273" t="s">
        <v>327</v>
      </c>
      <c r="W16" s="273" t="s">
        <v>327</v>
      </c>
      <c r="X16" s="273" t="s">
        <v>327</v>
      </c>
      <c r="Y16" s="273" t="s">
        <v>327</v>
      </c>
      <c r="Z16" s="273" t="s">
        <v>327</v>
      </c>
      <c r="AA16" s="273" t="s">
        <v>327</v>
      </c>
      <c r="AB16" s="273" t="s">
        <v>327</v>
      </c>
      <c r="AC16" s="273" t="s">
        <v>327</v>
      </c>
      <c r="AD16" s="273" t="s">
        <v>327</v>
      </c>
      <c r="AE16" s="273" t="s">
        <v>581</v>
      </c>
    </row>
    <row r="17" spans="1:31" ht="13.5" thickBot="1">
      <c r="A17" s="442"/>
      <c r="B17" s="442"/>
      <c r="C17" s="442"/>
      <c r="D17" s="442" t="s">
        <v>339</v>
      </c>
      <c r="E17" s="442"/>
      <c r="F17" s="442"/>
      <c r="G17" s="442"/>
      <c r="H17" s="442"/>
      <c r="I17" s="273" t="s">
        <v>582</v>
      </c>
      <c r="J17" s="273" t="s">
        <v>327</v>
      </c>
      <c r="K17" s="273" t="s">
        <v>327</v>
      </c>
      <c r="L17" s="273" t="s">
        <v>327</v>
      </c>
      <c r="M17" s="437" t="s">
        <v>327</v>
      </c>
      <c r="N17" s="437"/>
      <c r="O17" s="437" t="s">
        <v>327</v>
      </c>
      <c r="P17" s="437"/>
      <c r="Q17" s="437"/>
      <c r="R17" s="273" t="s">
        <v>327</v>
      </c>
      <c r="S17" s="437" t="s">
        <v>327</v>
      </c>
      <c r="T17" s="437"/>
      <c r="U17" s="273" t="s">
        <v>327</v>
      </c>
      <c r="V17" s="273" t="s">
        <v>327</v>
      </c>
      <c r="W17" s="273" t="s">
        <v>327</v>
      </c>
      <c r="X17" s="273" t="s">
        <v>327</v>
      </c>
      <c r="Y17" s="273" t="s">
        <v>327</v>
      </c>
      <c r="Z17" s="273" t="s">
        <v>327</v>
      </c>
      <c r="AA17" s="273" t="s">
        <v>327</v>
      </c>
      <c r="AB17" s="273" t="s">
        <v>327</v>
      </c>
      <c r="AC17" s="273" t="s">
        <v>327</v>
      </c>
      <c r="AD17" s="273" t="s">
        <v>327</v>
      </c>
      <c r="AE17" s="273" t="s">
        <v>582</v>
      </c>
    </row>
    <row r="18" spans="1:31" ht="13.5" thickBot="1">
      <c r="A18" s="442"/>
      <c r="B18" s="442"/>
      <c r="C18" s="442"/>
      <c r="D18" s="442" t="s">
        <v>341</v>
      </c>
      <c r="E18" s="442"/>
      <c r="F18" s="442"/>
      <c r="G18" s="442"/>
      <c r="H18" s="442"/>
      <c r="I18" s="273" t="s">
        <v>582</v>
      </c>
      <c r="J18" s="273" t="s">
        <v>327</v>
      </c>
      <c r="K18" s="273" t="s">
        <v>327</v>
      </c>
      <c r="L18" s="273" t="s">
        <v>327</v>
      </c>
      <c r="M18" s="437" t="s">
        <v>327</v>
      </c>
      <c r="N18" s="437"/>
      <c r="O18" s="437" t="s">
        <v>327</v>
      </c>
      <c r="P18" s="437"/>
      <c r="Q18" s="437"/>
      <c r="R18" s="273" t="s">
        <v>327</v>
      </c>
      <c r="S18" s="437" t="s">
        <v>327</v>
      </c>
      <c r="T18" s="437"/>
      <c r="U18" s="273" t="s">
        <v>327</v>
      </c>
      <c r="V18" s="273" t="s">
        <v>327</v>
      </c>
      <c r="W18" s="273" t="s">
        <v>327</v>
      </c>
      <c r="X18" s="273" t="s">
        <v>327</v>
      </c>
      <c r="Y18" s="273" t="s">
        <v>327</v>
      </c>
      <c r="Z18" s="273" t="s">
        <v>327</v>
      </c>
      <c r="AA18" s="273" t="s">
        <v>327</v>
      </c>
      <c r="AB18" s="273" t="s">
        <v>327</v>
      </c>
      <c r="AC18" s="273" t="s">
        <v>327</v>
      </c>
      <c r="AD18" s="273" t="s">
        <v>327</v>
      </c>
      <c r="AE18" s="273" t="s">
        <v>582</v>
      </c>
    </row>
    <row r="19" spans="1:31" ht="13.5" thickBot="1">
      <c r="A19" s="442"/>
      <c r="B19" s="442"/>
      <c r="C19" s="442"/>
      <c r="D19" s="442" t="s">
        <v>342</v>
      </c>
      <c r="E19" s="442"/>
      <c r="F19" s="442"/>
      <c r="G19" s="442"/>
      <c r="H19" s="442"/>
      <c r="I19" s="273" t="s">
        <v>403</v>
      </c>
      <c r="J19" s="273" t="s">
        <v>327</v>
      </c>
      <c r="K19" s="273" t="s">
        <v>327</v>
      </c>
      <c r="L19" s="273" t="s">
        <v>327</v>
      </c>
      <c r="M19" s="437" t="s">
        <v>327</v>
      </c>
      <c r="N19" s="437"/>
      <c r="O19" s="437" t="s">
        <v>327</v>
      </c>
      <c r="P19" s="437"/>
      <c r="Q19" s="437"/>
      <c r="R19" s="273" t="s">
        <v>327</v>
      </c>
      <c r="S19" s="437" t="s">
        <v>327</v>
      </c>
      <c r="T19" s="437"/>
      <c r="U19" s="273" t="s">
        <v>327</v>
      </c>
      <c r="V19" s="273" t="s">
        <v>327</v>
      </c>
      <c r="W19" s="273" t="s">
        <v>327</v>
      </c>
      <c r="X19" s="273" t="s">
        <v>327</v>
      </c>
      <c r="Y19" s="273" t="s">
        <v>327</v>
      </c>
      <c r="Z19" s="273" t="s">
        <v>327</v>
      </c>
      <c r="AA19" s="273" t="s">
        <v>327</v>
      </c>
      <c r="AB19" s="273" t="s">
        <v>327</v>
      </c>
      <c r="AC19" s="273" t="s">
        <v>327</v>
      </c>
      <c r="AD19" s="273" t="s">
        <v>327</v>
      </c>
      <c r="AE19" s="273" t="s">
        <v>403</v>
      </c>
    </row>
    <row r="20" spans="1:31" ht="13.5" thickBot="1">
      <c r="A20" s="442"/>
      <c r="B20" s="442"/>
      <c r="C20" s="442"/>
      <c r="D20" s="442" t="s">
        <v>344</v>
      </c>
      <c r="E20" s="442"/>
      <c r="F20" s="442"/>
      <c r="G20" s="442"/>
      <c r="H20" s="442"/>
      <c r="I20" s="273" t="s">
        <v>583</v>
      </c>
      <c r="J20" s="273" t="s">
        <v>327</v>
      </c>
      <c r="K20" s="273" t="s">
        <v>327</v>
      </c>
      <c r="L20" s="273" t="s">
        <v>327</v>
      </c>
      <c r="M20" s="437" t="s">
        <v>327</v>
      </c>
      <c r="N20" s="437"/>
      <c r="O20" s="437" t="s">
        <v>327</v>
      </c>
      <c r="P20" s="437"/>
      <c r="Q20" s="437"/>
      <c r="R20" s="273" t="s">
        <v>327</v>
      </c>
      <c r="S20" s="437" t="s">
        <v>327</v>
      </c>
      <c r="T20" s="437"/>
      <c r="U20" s="273" t="s">
        <v>327</v>
      </c>
      <c r="V20" s="273" t="s">
        <v>327</v>
      </c>
      <c r="W20" s="273" t="s">
        <v>327</v>
      </c>
      <c r="X20" s="273" t="s">
        <v>327</v>
      </c>
      <c r="Y20" s="273" t="s">
        <v>327</v>
      </c>
      <c r="Z20" s="273" t="s">
        <v>327</v>
      </c>
      <c r="AA20" s="273" t="s">
        <v>327</v>
      </c>
      <c r="AB20" s="273" t="s">
        <v>327</v>
      </c>
      <c r="AC20" s="273" t="s">
        <v>327</v>
      </c>
      <c r="AD20" s="273" t="s">
        <v>327</v>
      </c>
      <c r="AE20" s="273" t="s">
        <v>583</v>
      </c>
    </row>
    <row r="21" spans="1:31" ht="13.5" thickBot="1">
      <c r="A21" s="442"/>
      <c r="B21" s="442"/>
      <c r="C21" s="442"/>
      <c r="D21" s="438" t="s">
        <v>401</v>
      </c>
      <c r="E21" s="438"/>
      <c r="F21" s="438"/>
      <c r="G21" s="438"/>
      <c r="H21" s="438"/>
      <c r="I21" s="274" t="s">
        <v>584</v>
      </c>
      <c r="J21" s="274" t="s">
        <v>327</v>
      </c>
      <c r="K21" s="274" t="s">
        <v>327</v>
      </c>
      <c r="L21" s="274" t="s">
        <v>327</v>
      </c>
      <c r="M21" s="439" t="s">
        <v>327</v>
      </c>
      <c r="N21" s="439"/>
      <c r="O21" s="439" t="s">
        <v>327</v>
      </c>
      <c r="P21" s="439"/>
      <c r="Q21" s="439"/>
      <c r="R21" s="274" t="s">
        <v>327</v>
      </c>
      <c r="S21" s="439" t="s">
        <v>327</v>
      </c>
      <c r="T21" s="439"/>
      <c r="U21" s="274" t="s">
        <v>327</v>
      </c>
      <c r="V21" s="274" t="s">
        <v>327</v>
      </c>
      <c r="W21" s="274" t="s">
        <v>327</v>
      </c>
      <c r="X21" s="274" t="s">
        <v>327</v>
      </c>
      <c r="Y21" s="274" t="s">
        <v>327</v>
      </c>
      <c r="Z21" s="274" t="s">
        <v>327</v>
      </c>
      <c r="AA21" s="274" t="s">
        <v>327</v>
      </c>
      <c r="AB21" s="274" t="s">
        <v>327</v>
      </c>
      <c r="AC21" s="274" t="s">
        <v>327</v>
      </c>
      <c r="AD21" s="274" t="s">
        <v>327</v>
      </c>
      <c r="AE21" s="274" t="s">
        <v>584</v>
      </c>
    </row>
    <row r="22" spans="1:31" ht="13.5" thickBot="1">
      <c r="A22" s="442"/>
      <c r="B22" s="440" t="s">
        <v>405</v>
      </c>
      <c r="C22" s="440"/>
      <c r="D22" s="440"/>
      <c r="E22" s="440"/>
      <c r="F22" s="440"/>
      <c r="G22" s="440"/>
      <c r="H22" s="440"/>
      <c r="I22" s="275" t="s">
        <v>584</v>
      </c>
      <c r="J22" s="275" t="s">
        <v>327</v>
      </c>
      <c r="K22" s="275" t="s">
        <v>327</v>
      </c>
      <c r="L22" s="275" t="s">
        <v>327</v>
      </c>
      <c r="M22" s="441" t="s">
        <v>327</v>
      </c>
      <c r="N22" s="441"/>
      <c r="O22" s="441" t="s">
        <v>327</v>
      </c>
      <c r="P22" s="441"/>
      <c r="Q22" s="441"/>
      <c r="R22" s="275" t="s">
        <v>327</v>
      </c>
      <c r="S22" s="441" t="s">
        <v>327</v>
      </c>
      <c r="T22" s="441"/>
      <c r="U22" s="275" t="s">
        <v>327</v>
      </c>
      <c r="V22" s="275" t="s">
        <v>327</v>
      </c>
      <c r="W22" s="275" t="s">
        <v>327</v>
      </c>
      <c r="X22" s="275" t="s">
        <v>327</v>
      </c>
      <c r="Y22" s="275" t="s">
        <v>327</v>
      </c>
      <c r="Z22" s="275" t="s">
        <v>327</v>
      </c>
      <c r="AA22" s="275" t="s">
        <v>327</v>
      </c>
      <c r="AB22" s="275" t="s">
        <v>327</v>
      </c>
      <c r="AC22" s="275" t="s">
        <v>327</v>
      </c>
      <c r="AD22" s="275" t="s">
        <v>327</v>
      </c>
      <c r="AE22" s="275" t="s">
        <v>584</v>
      </c>
    </row>
    <row r="23" spans="1:31" ht="13.5" thickBot="1">
      <c r="A23" s="442" t="s">
        <v>129</v>
      </c>
      <c r="B23" s="442" t="s">
        <v>326</v>
      </c>
      <c r="C23" s="442"/>
      <c r="D23" s="442" t="s">
        <v>347</v>
      </c>
      <c r="E23" s="442"/>
      <c r="F23" s="442"/>
      <c r="G23" s="442"/>
      <c r="H23" s="442"/>
      <c r="I23" s="273" t="s">
        <v>585</v>
      </c>
      <c r="J23" s="273" t="s">
        <v>586</v>
      </c>
      <c r="K23" s="273" t="s">
        <v>327</v>
      </c>
      <c r="L23" s="273" t="s">
        <v>327</v>
      </c>
      <c r="M23" s="437" t="s">
        <v>587</v>
      </c>
      <c r="N23" s="437"/>
      <c r="O23" s="437" t="s">
        <v>327</v>
      </c>
      <c r="P23" s="437"/>
      <c r="Q23" s="437"/>
      <c r="R23" s="273" t="s">
        <v>327</v>
      </c>
      <c r="S23" s="437" t="s">
        <v>327</v>
      </c>
      <c r="T23" s="437"/>
      <c r="U23" s="273" t="s">
        <v>327</v>
      </c>
      <c r="V23" s="273" t="s">
        <v>588</v>
      </c>
      <c r="W23" s="273" t="s">
        <v>327</v>
      </c>
      <c r="X23" s="273" t="s">
        <v>327</v>
      </c>
      <c r="Y23" s="273" t="s">
        <v>327</v>
      </c>
      <c r="Z23" s="273" t="s">
        <v>327</v>
      </c>
      <c r="AA23" s="273" t="s">
        <v>327</v>
      </c>
      <c r="AB23" s="273" t="s">
        <v>327</v>
      </c>
      <c r="AC23" s="273" t="s">
        <v>327</v>
      </c>
      <c r="AD23" s="273" t="s">
        <v>327</v>
      </c>
      <c r="AE23" s="273" t="s">
        <v>589</v>
      </c>
    </row>
    <row r="24" spans="1:31" ht="13.5" thickBot="1">
      <c r="A24" s="442"/>
      <c r="B24" s="442"/>
      <c r="C24" s="442"/>
      <c r="D24" s="442" t="s">
        <v>406</v>
      </c>
      <c r="E24" s="442"/>
      <c r="F24" s="442"/>
      <c r="G24" s="442"/>
      <c r="H24" s="442"/>
      <c r="I24" s="273" t="s">
        <v>407</v>
      </c>
      <c r="J24" s="273" t="s">
        <v>327</v>
      </c>
      <c r="K24" s="273" t="s">
        <v>327</v>
      </c>
      <c r="L24" s="273" t="s">
        <v>327</v>
      </c>
      <c r="M24" s="437" t="s">
        <v>327</v>
      </c>
      <c r="N24" s="437"/>
      <c r="O24" s="437" t="s">
        <v>327</v>
      </c>
      <c r="P24" s="437"/>
      <c r="Q24" s="437"/>
      <c r="R24" s="273" t="s">
        <v>327</v>
      </c>
      <c r="S24" s="437" t="s">
        <v>327</v>
      </c>
      <c r="T24" s="437"/>
      <c r="U24" s="273" t="s">
        <v>327</v>
      </c>
      <c r="V24" s="273" t="s">
        <v>327</v>
      </c>
      <c r="W24" s="273" t="s">
        <v>327</v>
      </c>
      <c r="X24" s="273" t="s">
        <v>327</v>
      </c>
      <c r="Y24" s="273" t="s">
        <v>327</v>
      </c>
      <c r="Z24" s="273" t="s">
        <v>327</v>
      </c>
      <c r="AA24" s="273" t="s">
        <v>327</v>
      </c>
      <c r="AB24" s="273" t="s">
        <v>327</v>
      </c>
      <c r="AC24" s="273" t="s">
        <v>327</v>
      </c>
      <c r="AD24" s="273" t="s">
        <v>327</v>
      </c>
      <c r="AE24" s="273" t="s">
        <v>407</v>
      </c>
    </row>
    <row r="25" spans="1:31" ht="13.5" thickBot="1">
      <c r="A25" s="442"/>
      <c r="B25" s="442"/>
      <c r="C25" s="442"/>
      <c r="D25" s="442" t="s">
        <v>352</v>
      </c>
      <c r="E25" s="442"/>
      <c r="F25" s="442"/>
      <c r="G25" s="442"/>
      <c r="H25" s="442"/>
      <c r="I25" s="273" t="s">
        <v>590</v>
      </c>
      <c r="J25" s="273" t="s">
        <v>591</v>
      </c>
      <c r="K25" s="273" t="s">
        <v>327</v>
      </c>
      <c r="L25" s="273" t="s">
        <v>327</v>
      </c>
      <c r="M25" s="437" t="s">
        <v>591</v>
      </c>
      <c r="N25" s="437"/>
      <c r="O25" s="437" t="s">
        <v>327</v>
      </c>
      <c r="P25" s="437"/>
      <c r="Q25" s="437"/>
      <c r="R25" s="273" t="s">
        <v>327</v>
      </c>
      <c r="S25" s="437" t="s">
        <v>327</v>
      </c>
      <c r="T25" s="437"/>
      <c r="U25" s="273" t="s">
        <v>327</v>
      </c>
      <c r="V25" s="273" t="s">
        <v>591</v>
      </c>
      <c r="W25" s="273" t="s">
        <v>327</v>
      </c>
      <c r="X25" s="273" t="s">
        <v>327</v>
      </c>
      <c r="Y25" s="273" t="s">
        <v>327</v>
      </c>
      <c r="Z25" s="273" t="s">
        <v>327</v>
      </c>
      <c r="AA25" s="273" t="s">
        <v>327</v>
      </c>
      <c r="AB25" s="273" t="s">
        <v>327</v>
      </c>
      <c r="AC25" s="273" t="s">
        <v>327</v>
      </c>
      <c r="AD25" s="273" t="s">
        <v>327</v>
      </c>
      <c r="AE25" s="273" t="s">
        <v>592</v>
      </c>
    </row>
    <row r="26" spans="1:31" ht="13.5" thickBot="1">
      <c r="A26" s="442"/>
      <c r="B26" s="442"/>
      <c r="C26" s="442"/>
      <c r="D26" s="442" t="s">
        <v>356</v>
      </c>
      <c r="E26" s="442"/>
      <c r="F26" s="442"/>
      <c r="G26" s="442"/>
      <c r="H26" s="442"/>
      <c r="I26" s="273" t="s">
        <v>593</v>
      </c>
      <c r="J26" s="273" t="s">
        <v>327</v>
      </c>
      <c r="K26" s="273" t="s">
        <v>327</v>
      </c>
      <c r="L26" s="273" t="s">
        <v>327</v>
      </c>
      <c r="M26" s="437" t="s">
        <v>327</v>
      </c>
      <c r="N26" s="437"/>
      <c r="O26" s="437" t="s">
        <v>327</v>
      </c>
      <c r="P26" s="437"/>
      <c r="Q26" s="437"/>
      <c r="R26" s="273" t="s">
        <v>327</v>
      </c>
      <c r="S26" s="437" t="s">
        <v>327</v>
      </c>
      <c r="T26" s="437"/>
      <c r="U26" s="273" t="s">
        <v>327</v>
      </c>
      <c r="V26" s="273" t="s">
        <v>327</v>
      </c>
      <c r="W26" s="273" t="s">
        <v>327</v>
      </c>
      <c r="X26" s="273" t="s">
        <v>327</v>
      </c>
      <c r="Y26" s="273" t="s">
        <v>327</v>
      </c>
      <c r="Z26" s="273" t="s">
        <v>327</v>
      </c>
      <c r="AA26" s="273" t="s">
        <v>327</v>
      </c>
      <c r="AB26" s="273" t="s">
        <v>327</v>
      </c>
      <c r="AC26" s="273" t="s">
        <v>327</v>
      </c>
      <c r="AD26" s="273" t="s">
        <v>327</v>
      </c>
      <c r="AE26" s="273" t="s">
        <v>593</v>
      </c>
    </row>
    <row r="27" spans="1:31" ht="13.5" thickBot="1">
      <c r="A27" s="442"/>
      <c r="B27" s="442"/>
      <c r="C27" s="442"/>
      <c r="D27" s="442" t="s">
        <v>409</v>
      </c>
      <c r="E27" s="442"/>
      <c r="F27" s="442"/>
      <c r="G27" s="442"/>
      <c r="H27" s="442"/>
      <c r="I27" s="273" t="s">
        <v>410</v>
      </c>
      <c r="J27" s="273" t="s">
        <v>327</v>
      </c>
      <c r="K27" s="273" t="s">
        <v>327</v>
      </c>
      <c r="L27" s="273" t="s">
        <v>327</v>
      </c>
      <c r="M27" s="437" t="s">
        <v>327</v>
      </c>
      <c r="N27" s="437"/>
      <c r="O27" s="437" t="s">
        <v>327</v>
      </c>
      <c r="P27" s="437"/>
      <c r="Q27" s="437"/>
      <c r="R27" s="273" t="s">
        <v>327</v>
      </c>
      <c r="S27" s="437" t="s">
        <v>327</v>
      </c>
      <c r="T27" s="437"/>
      <c r="U27" s="273" t="s">
        <v>327</v>
      </c>
      <c r="V27" s="273" t="s">
        <v>327</v>
      </c>
      <c r="W27" s="273" t="s">
        <v>327</v>
      </c>
      <c r="X27" s="273" t="s">
        <v>327</v>
      </c>
      <c r="Y27" s="273" t="s">
        <v>327</v>
      </c>
      <c r="Z27" s="273" t="s">
        <v>327</v>
      </c>
      <c r="AA27" s="273" t="s">
        <v>327</v>
      </c>
      <c r="AB27" s="273" t="s">
        <v>327</v>
      </c>
      <c r="AC27" s="273" t="s">
        <v>327</v>
      </c>
      <c r="AD27" s="273" t="s">
        <v>327</v>
      </c>
      <c r="AE27" s="273" t="s">
        <v>410</v>
      </c>
    </row>
    <row r="28" spans="1:31" ht="13.5" thickBot="1">
      <c r="A28" s="442"/>
      <c r="B28" s="442"/>
      <c r="C28" s="442"/>
      <c r="D28" s="442" t="s">
        <v>358</v>
      </c>
      <c r="E28" s="442"/>
      <c r="F28" s="442"/>
      <c r="G28" s="442"/>
      <c r="H28" s="442"/>
      <c r="I28" s="273" t="s">
        <v>594</v>
      </c>
      <c r="J28" s="273" t="s">
        <v>595</v>
      </c>
      <c r="K28" s="273" t="s">
        <v>327</v>
      </c>
      <c r="L28" s="273" t="s">
        <v>327</v>
      </c>
      <c r="M28" s="437" t="s">
        <v>596</v>
      </c>
      <c r="N28" s="437"/>
      <c r="O28" s="437" t="s">
        <v>327</v>
      </c>
      <c r="P28" s="437"/>
      <c r="Q28" s="437"/>
      <c r="R28" s="273" t="s">
        <v>327</v>
      </c>
      <c r="S28" s="437" t="s">
        <v>327</v>
      </c>
      <c r="T28" s="437"/>
      <c r="U28" s="273" t="s">
        <v>327</v>
      </c>
      <c r="V28" s="273" t="s">
        <v>597</v>
      </c>
      <c r="W28" s="273" t="s">
        <v>327</v>
      </c>
      <c r="X28" s="273" t="s">
        <v>327</v>
      </c>
      <c r="Y28" s="273" t="s">
        <v>327</v>
      </c>
      <c r="Z28" s="273" t="s">
        <v>327</v>
      </c>
      <c r="AA28" s="273" t="s">
        <v>327</v>
      </c>
      <c r="AB28" s="273" t="s">
        <v>327</v>
      </c>
      <c r="AC28" s="273" t="s">
        <v>327</v>
      </c>
      <c r="AD28" s="273" t="s">
        <v>327</v>
      </c>
      <c r="AE28" s="273" t="s">
        <v>598</v>
      </c>
    </row>
    <row r="29" spans="1:31" ht="13.5" thickBot="1">
      <c r="A29" s="442"/>
      <c r="B29" s="442"/>
      <c r="C29" s="442"/>
      <c r="D29" s="442" t="s">
        <v>362</v>
      </c>
      <c r="E29" s="442"/>
      <c r="F29" s="442"/>
      <c r="G29" s="442"/>
      <c r="H29" s="442"/>
      <c r="I29" s="273" t="s">
        <v>327</v>
      </c>
      <c r="J29" s="273" t="s">
        <v>599</v>
      </c>
      <c r="K29" s="273" t="s">
        <v>327</v>
      </c>
      <c r="L29" s="273" t="s">
        <v>327</v>
      </c>
      <c r="M29" s="437" t="s">
        <v>600</v>
      </c>
      <c r="N29" s="437"/>
      <c r="O29" s="437" t="s">
        <v>327</v>
      </c>
      <c r="P29" s="437"/>
      <c r="Q29" s="437"/>
      <c r="R29" s="273" t="s">
        <v>327</v>
      </c>
      <c r="S29" s="437" t="s">
        <v>327</v>
      </c>
      <c r="T29" s="437"/>
      <c r="U29" s="273" t="s">
        <v>327</v>
      </c>
      <c r="V29" s="273" t="s">
        <v>407</v>
      </c>
      <c r="W29" s="273" t="s">
        <v>327</v>
      </c>
      <c r="X29" s="273" t="s">
        <v>327</v>
      </c>
      <c r="Y29" s="273" t="s">
        <v>327</v>
      </c>
      <c r="Z29" s="273" t="s">
        <v>327</v>
      </c>
      <c r="AA29" s="273" t="s">
        <v>327</v>
      </c>
      <c r="AB29" s="273" t="s">
        <v>327</v>
      </c>
      <c r="AC29" s="273" t="s">
        <v>327</v>
      </c>
      <c r="AD29" s="273" t="s">
        <v>327</v>
      </c>
      <c r="AE29" s="273" t="s">
        <v>601</v>
      </c>
    </row>
    <row r="30" spans="1:31" ht="13.5" thickBot="1">
      <c r="A30" s="442"/>
      <c r="B30" s="442"/>
      <c r="C30" s="442"/>
      <c r="D30" s="438" t="s">
        <v>401</v>
      </c>
      <c r="E30" s="438"/>
      <c r="F30" s="438"/>
      <c r="G30" s="438"/>
      <c r="H30" s="438"/>
      <c r="I30" s="274" t="s">
        <v>602</v>
      </c>
      <c r="J30" s="274" t="s">
        <v>603</v>
      </c>
      <c r="K30" s="274" t="s">
        <v>327</v>
      </c>
      <c r="L30" s="274" t="s">
        <v>327</v>
      </c>
      <c r="M30" s="439" t="s">
        <v>604</v>
      </c>
      <c r="N30" s="439"/>
      <c r="O30" s="439" t="s">
        <v>327</v>
      </c>
      <c r="P30" s="439"/>
      <c r="Q30" s="439"/>
      <c r="R30" s="274" t="s">
        <v>327</v>
      </c>
      <c r="S30" s="439" t="s">
        <v>327</v>
      </c>
      <c r="T30" s="439"/>
      <c r="U30" s="274" t="s">
        <v>327</v>
      </c>
      <c r="V30" s="274" t="s">
        <v>605</v>
      </c>
      <c r="W30" s="274" t="s">
        <v>327</v>
      </c>
      <c r="X30" s="274" t="s">
        <v>327</v>
      </c>
      <c r="Y30" s="274" t="s">
        <v>327</v>
      </c>
      <c r="Z30" s="274" t="s">
        <v>327</v>
      </c>
      <c r="AA30" s="274" t="s">
        <v>327</v>
      </c>
      <c r="AB30" s="274" t="s">
        <v>327</v>
      </c>
      <c r="AC30" s="274" t="s">
        <v>327</v>
      </c>
      <c r="AD30" s="274" t="s">
        <v>327</v>
      </c>
      <c r="AE30" s="274" t="s">
        <v>606</v>
      </c>
    </row>
    <row r="31" spans="1:31" ht="13.5" thickBot="1">
      <c r="A31" s="442"/>
      <c r="B31" s="442" t="s">
        <v>329</v>
      </c>
      <c r="C31" s="442"/>
      <c r="D31" s="442" t="s">
        <v>347</v>
      </c>
      <c r="E31" s="442"/>
      <c r="F31" s="442"/>
      <c r="G31" s="442"/>
      <c r="H31" s="442"/>
      <c r="I31" s="273" t="s">
        <v>327</v>
      </c>
      <c r="J31" s="273" t="s">
        <v>327</v>
      </c>
      <c r="K31" s="273" t="s">
        <v>327</v>
      </c>
      <c r="L31" s="273" t="s">
        <v>327</v>
      </c>
      <c r="M31" s="437" t="s">
        <v>607</v>
      </c>
      <c r="N31" s="437"/>
      <c r="O31" s="437" t="s">
        <v>327</v>
      </c>
      <c r="P31" s="437"/>
      <c r="Q31" s="437"/>
      <c r="R31" s="273" t="s">
        <v>327</v>
      </c>
      <c r="S31" s="437" t="s">
        <v>327</v>
      </c>
      <c r="T31" s="437"/>
      <c r="U31" s="273" t="s">
        <v>327</v>
      </c>
      <c r="V31" s="273" t="s">
        <v>327</v>
      </c>
      <c r="W31" s="273" t="s">
        <v>327</v>
      </c>
      <c r="X31" s="273" t="s">
        <v>327</v>
      </c>
      <c r="Y31" s="273" t="s">
        <v>327</v>
      </c>
      <c r="Z31" s="273" t="s">
        <v>327</v>
      </c>
      <c r="AA31" s="273" t="s">
        <v>327</v>
      </c>
      <c r="AB31" s="273" t="s">
        <v>327</v>
      </c>
      <c r="AC31" s="273" t="s">
        <v>327</v>
      </c>
      <c r="AD31" s="273" t="s">
        <v>327</v>
      </c>
      <c r="AE31" s="273" t="s">
        <v>607</v>
      </c>
    </row>
    <row r="32" spans="1:31" ht="13.5" thickBot="1">
      <c r="A32" s="442"/>
      <c r="B32" s="442"/>
      <c r="C32" s="442"/>
      <c r="D32" s="442" t="s">
        <v>358</v>
      </c>
      <c r="E32" s="442"/>
      <c r="F32" s="442"/>
      <c r="G32" s="442"/>
      <c r="H32" s="442"/>
      <c r="I32" s="273" t="s">
        <v>327</v>
      </c>
      <c r="J32" s="273" t="s">
        <v>327</v>
      </c>
      <c r="K32" s="273" t="s">
        <v>327</v>
      </c>
      <c r="L32" s="273" t="s">
        <v>327</v>
      </c>
      <c r="M32" s="437" t="s">
        <v>608</v>
      </c>
      <c r="N32" s="437"/>
      <c r="O32" s="437" t="s">
        <v>327</v>
      </c>
      <c r="P32" s="437"/>
      <c r="Q32" s="437"/>
      <c r="R32" s="273" t="s">
        <v>327</v>
      </c>
      <c r="S32" s="437" t="s">
        <v>327</v>
      </c>
      <c r="T32" s="437"/>
      <c r="U32" s="273" t="s">
        <v>327</v>
      </c>
      <c r="V32" s="273" t="s">
        <v>327</v>
      </c>
      <c r="W32" s="273" t="s">
        <v>327</v>
      </c>
      <c r="X32" s="273" t="s">
        <v>327</v>
      </c>
      <c r="Y32" s="273" t="s">
        <v>327</v>
      </c>
      <c r="Z32" s="273" t="s">
        <v>327</v>
      </c>
      <c r="AA32" s="273" t="s">
        <v>327</v>
      </c>
      <c r="AB32" s="273" t="s">
        <v>327</v>
      </c>
      <c r="AC32" s="273" t="s">
        <v>327</v>
      </c>
      <c r="AD32" s="273" t="s">
        <v>327</v>
      </c>
      <c r="AE32" s="273" t="s">
        <v>608</v>
      </c>
    </row>
    <row r="33" spans="1:31" ht="13.5" thickBot="1">
      <c r="A33" s="442"/>
      <c r="B33" s="442"/>
      <c r="C33" s="442"/>
      <c r="D33" s="438" t="s">
        <v>404</v>
      </c>
      <c r="E33" s="438"/>
      <c r="F33" s="438"/>
      <c r="G33" s="438"/>
      <c r="H33" s="438"/>
      <c r="I33" s="274" t="s">
        <v>327</v>
      </c>
      <c r="J33" s="274" t="s">
        <v>327</v>
      </c>
      <c r="K33" s="274" t="s">
        <v>327</v>
      </c>
      <c r="L33" s="274" t="s">
        <v>327</v>
      </c>
      <c r="M33" s="439" t="s">
        <v>609</v>
      </c>
      <c r="N33" s="439"/>
      <c r="O33" s="439" t="s">
        <v>327</v>
      </c>
      <c r="P33" s="439"/>
      <c r="Q33" s="439"/>
      <c r="R33" s="274" t="s">
        <v>327</v>
      </c>
      <c r="S33" s="439" t="s">
        <v>327</v>
      </c>
      <c r="T33" s="439"/>
      <c r="U33" s="274" t="s">
        <v>327</v>
      </c>
      <c r="V33" s="274" t="s">
        <v>327</v>
      </c>
      <c r="W33" s="274" t="s">
        <v>327</v>
      </c>
      <c r="X33" s="274" t="s">
        <v>327</v>
      </c>
      <c r="Y33" s="274" t="s">
        <v>327</v>
      </c>
      <c r="Z33" s="274" t="s">
        <v>327</v>
      </c>
      <c r="AA33" s="274" t="s">
        <v>327</v>
      </c>
      <c r="AB33" s="274" t="s">
        <v>327</v>
      </c>
      <c r="AC33" s="274" t="s">
        <v>327</v>
      </c>
      <c r="AD33" s="274" t="s">
        <v>327</v>
      </c>
      <c r="AE33" s="274" t="s">
        <v>609</v>
      </c>
    </row>
    <row r="34" spans="1:31" ht="13.5" thickBot="1">
      <c r="A34" s="442"/>
      <c r="B34" s="440" t="s">
        <v>405</v>
      </c>
      <c r="C34" s="440"/>
      <c r="D34" s="440"/>
      <c r="E34" s="440"/>
      <c r="F34" s="440"/>
      <c r="G34" s="440"/>
      <c r="H34" s="440"/>
      <c r="I34" s="275" t="s">
        <v>602</v>
      </c>
      <c r="J34" s="275" t="s">
        <v>603</v>
      </c>
      <c r="K34" s="275" t="s">
        <v>327</v>
      </c>
      <c r="L34" s="275" t="s">
        <v>327</v>
      </c>
      <c r="M34" s="441" t="s">
        <v>610</v>
      </c>
      <c r="N34" s="441"/>
      <c r="O34" s="441" t="s">
        <v>327</v>
      </c>
      <c r="P34" s="441"/>
      <c r="Q34" s="441"/>
      <c r="R34" s="275" t="s">
        <v>327</v>
      </c>
      <c r="S34" s="441" t="s">
        <v>327</v>
      </c>
      <c r="T34" s="441"/>
      <c r="U34" s="275" t="s">
        <v>327</v>
      </c>
      <c r="V34" s="275" t="s">
        <v>605</v>
      </c>
      <c r="W34" s="275" t="s">
        <v>327</v>
      </c>
      <c r="X34" s="275" t="s">
        <v>327</v>
      </c>
      <c r="Y34" s="275" t="s">
        <v>327</v>
      </c>
      <c r="Z34" s="275" t="s">
        <v>327</v>
      </c>
      <c r="AA34" s="275" t="s">
        <v>327</v>
      </c>
      <c r="AB34" s="275" t="s">
        <v>327</v>
      </c>
      <c r="AC34" s="275" t="s">
        <v>327</v>
      </c>
      <c r="AD34" s="275" t="s">
        <v>327</v>
      </c>
      <c r="AE34" s="275" t="s">
        <v>611</v>
      </c>
    </row>
    <row r="35" spans="1:31" ht="13.5" thickBot="1">
      <c r="A35" s="442" t="s">
        <v>7</v>
      </c>
      <c r="B35" s="442" t="s">
        <v>326</v>
      </c>
      <c r="C35" s="442"/>
      <c r="D35" s="442" t="s">
        <v>369</v>
      </c>
      <c r="E35" s="442"/>
      <c r="F35" s="442"/>
      <c r="G35" s="442"/>
      <c r="H35" s="442"/>
      <c r="I35" s="273" t="s">
        <v>612</v>
      </c>
      <c r="J35" s="273" t="s">
        <v>613</v>
      </c>
      <c r="K35" s="273" t="s">
        <v>327</v>
      </c>
      <c r="L35" s="273" t="s">
        <v>327</v>
      </c>
      <c r="M35" s="437" t="s">
        <v>327</v>
      </c>
      <c r="N35" s="437"/>
      <c r="O35" s="437" t="s">
        <v>327</v>
      </c>
      <c r="P35" s="437"/>
      <c r="Q35" s="437"/>
      <c r="R35" s="273" t="s">
        <v>327</v>
      </c>
      <c r="S35" s="437" t="s">
        <v>327</v>
      </c>
      <c r="T35" s="437"/>
      <c r="U35" s="273" t="s">
        <v>327</v>
      </c>
      <c r="V35" s="273" t="s">
        <v>327</v>
      </c>
      <c r="W35" s="273" t="s">
        <v>327</v>
      </c>
      <c r="X35" s="273" t="s">
        <v>327</v>
      </c>
      <c r="Y35" s="273" t="s">
        <v>327</v>
      </c>
      <c r="Z35" s="273" t="s">
        <v>327</v>
      </c>
      <c r="AA35" s="273" t="s">
        <v>327</v>
      </c>
      <c r="AB35" s="273" t="s">
        <v>327</v>
      </c>
      <c r="AC35" s="273" t="s">
        <v>327</v>
      </c>
      <c r="AD35" s="273" t="s">
        <v>327</v>
      </c>
      <c r="AE35" s="273" t="s">
        <v>614</v>
      </c>
    </row>
    <row r="36" spans="1:31" ht="13.5" thickBot="1">
      <c r="A36" s="442"/>
      <c r="B36" s="442"/>
      <c r="C36" s="442"/>
      <c r="D36" s="442" t="s">
        <v>413</v>
      </c>
      <c r="E36" s="442"/>
      <c r="F36" s="442"/>
      <c r="G36" s="442"/>
      <c r="H36" s="442"/>
      <c r="I36" s="273" t="s">
        <v>414</v>
      </c>
      <c r="J36" s="273" t="s">
        <v>415</v>
      </c>
      <c r="K36" s="273" t="s">
        <v>327</v>
      </c>
      <c r="L36" s="273" t="s">
        <v>327</v>
      </c>
      <c r="M36" s="437" t="s">
        <v>327</v>
      </c>
      <c r="N36" s="437"/>
      <c r="O36" s="437" t="s">
        <v>327</v>
      </c>
      <c r="P36" s="437"/>
      <c r="Q36" s="437"/>
      <c r="R36" s="273" t="s">
        <v>327</v>
      </c>
      <c r="S36" s="437" t="s">
        <v>327</v>
      </c>
      <c r="T36" s="437"/>
      <c r="U36" s="273" t="s">
        <v>327</v>
      </c>
      <c r="V36" s="273" t="s">
        <v>416</v>
      </c>
      <c r="W36" s="273" t="s">
        <v>327</v>
      </c>
      <c r="X36" s="273" t="s">
        <v>327</v>
      </c>
      <c r="Y36" s="273" t="s">
        <v>327</v>
      </c>
      <c r="Z36" s="273" t="s">
        <v>327</v>
      </c>
      <c r="AA36" s="273" t="s">
        <v>327</v>
      </c>
      <c r="AB36" s="273" t="s">
        <v>327</v>
      </c>
      <c r="AC36" s="273" t="s">
        <v>327</v>
      </c>
      <c r="AD36" s="273" t="s">
        <v>327</v>
      </c>
      <c r="AE36" s="273" t="s">
        <v>417</v>
      </c>
    </row>
    <row r="37" spans="1:31" ht="13.5" thickBot="1">
      <c r="A37" s="442"/>
      <c r="B37" s="442"/>
      <c r="C37" s="442"/>
      <c r="D37" s="442" t="s">
        <v>370</v>
      </c>
      <c r="E37" s="442"/>
      <c r="F37" s="442"/>
      <c r="G37" s="442"/>
      <c r="H37" s="442"/>
      <c r="I37" s="273" t="s">
        <v>416</v>
      </c>
      <c r="J37" s="273" t="s">
        <v>615</v>
      </c>
      <c r="K37" s="273" t="s">
        <v>327</v>
      </c>
      <c r="L37" s="273" t="s">
        <v>327</v>
      </c>
      <c r="M37" s="437" t="s">
        <v>327</v>
      </c>
      <c r="N37" s="437"/>
      <c r="O37" s="437" t="s">
        <v>327</v>
      </c>
      <c r="P37" s="437"/>
      <c r="Q37" s="437"/>
      <c r="R37" s="273" t="s">
        <v>327</v>
      </c>
      <c r="S37" s="437" t="s">
        <v>327</v>
      </c>
      <c r="T37" s="437"/>
      <c r="U37" s="273" t="s">
        <v>327</v>
      </c>
      <c r="V37" s="273" t="s">
        <v>418</v>
      </c>
      <c r="W37" s="273" t="s">
        <v>327</v>
      </c>
      <c r="X37" s="273" t="s">
        <v>327</v>
      </c>
      <c r="Y37" s="273" t="s">
        <v>327</v>
      </c>
      <c r="Z37" s="273" t="s">
        <v>327</v>
      </c>
      <c r="AA37" s="273" t="s">
        <v>327</v>
      </c>
      <c r="AB37" s="273" t="s">
        <v>327</v>
      </c>
      <c r="AC37" s="273" t="s">
        <v>327</v>
      </c>
      <c r="AD37" s="273" t="s">
        <v>327</v>
      </c>
      <c r="AE37" s="273" t="s">
        <v>616</v>
      </c>
    </row>
    <row r="38" spans="1:31" ht="13.5" thickBot="1">
      <c r="A38" s="442"/>
      <c r="B38" s="442"/>
      <c r="C38" s="442"/>
      <c r="D38" s="442" t="s">
        <v>372</v>
      </c>
      <c r="E38" s="442"/>
      <c r="F38" s="442"/>
      <c r="G38" s="442"/>
      <c r="H38" s="442"/>
      <c r="I38" s="273" t="s">
        <v>419</v>
      </c>
      <c r="J38" s="273" t="s">
        <v>617</v>
      </c>
      <c r="K38" s="273" t="s">
        <v>327</v>
      </c>
      <c r="L38" s="273" t="s">
        <v>327</v>
      </c>
      <c r="M38" s="437" t="s">
        <v>327</v>
      </c>
      <c r="N38" s="437"/>
      <c r="O38" s="437" t="s">
        <v>327</v>
      </c>
      <c r="P38" s="437"/>
      <c r="Q38" s="437"/>
      <c r="R38" s="273" t="s">
        <v>327</v>
      </c>
      <c r="S38" s="437" t="s">
        <v>327</v>
      </c>
      <c r="T38" s="437"/>
      <c r="U38" s="273" t="s">
        <v>327</v>
      </c>
      <c r="V38" s="273" t="s">
        <v>418</v>
      </c>
      <c r="W38" s="273" t="s">
        <v>327</v>
      </c>
      <c r="X38" s="273" t="s">
        <v>327</v>
      </c>
      <c r="Y38" s="273" t="s">
        <v>327</v>
      </c>
      <c r="Z38" s="273" t="s">
        <v>327</v>
      </c>
      <c r="AA38" s="273" t="s">
        <v>327</v>
      </c>
      <c r="AB38" s="273" t="s">
        <v>327</v>
      </c>
      <c r="AC38" s="273" t="s">
        <v>327</v>
      </c>
      <c r="AD38" s="273" t="s">
        <v>327</v>
      </c>
      <c r="AE38" s="273" t="s">
        <v>618</v>
      </c>
    </row>
    <row r="39" spans="1:31" ht="13.5" thickBot="1">
      <c r="A39" s="442"/>
      <c r="B39" s="442"/>
      <c r="C39" s="442"/>
      <c r="D39" s="438" t="s">
        <v>401</v>
      </c>
      <c r="E39" s="438"/>
      <c r="F39" s="438"/>
      <c r="G39" s="438"/>
      <c r="H39" s="438"/>
      <c r="I39" s="274" t="s">
        <v>619</v>
      </c>
      <c r="J39" s="274" t="s">
        <v>620</v>
      </c>
      <c r="K39" s="274" t="s">
        <v>327</v>
      </c>
      <c r="L39" s="274" t="s">
        <v>327</v>
      </c>
      <c r="M39" s="439" t="s">
        <v>327</v>
      </c>
      <c r="N39" s="439"/>
      <c r="O39" s="439" t="s">
        <v>327</v>
      </c>
      <c r="P39" s="439"/>
      <c r="Q39" s="439"/>
      <c r="R39" s="274" t="s">
        <v>327</v>
      </c>
      <c r="S39" s="439" t="s">
        <v>327</v>
      </c>
      <c r="T39" s="439"/>
      <c r="U39" s="274" t="s">
        <v>327</v>
      </c>
      <c r="V39" s="274" t="s">
        <v>420</v>
      </c>
      <c r="W39" s="274" t="s">
        <v>327</v>
      </c>
      <c r="X39" s="274" t="s">
        <v>327</v>
      </c>
      <c r="Y39" s="274" t="s">
        <v>327</v>
      </c>
      <c r="Z39" s="274" t="s">
        <v>327</v>
      </c>
      <c r="AA39" s="274" t="s">
        <v>327</v>
      </c>
      <c r="AB39" s="274" t="s">
        <v>327</v>
      </c>
      <c r="AC39" s="274" t="s">
        <v>327</v>
      </c>
      <c r="AD39" s="274" t="s">
        <v>327</v>
      </c>
      <c r="AE39" s="274" t="s">
        <v>621</v>
      </c>
    </row>
    <row r="40" spans="1:31" ht="13.5" thickBot="1">
      <c r="A40" s="442"/>
      <c r="B40" s="442" t="s">
        <v>329</v>
      </c>
      <c r="C40" s="442"/>
      <c r="D40" s="442" t="s">
        <v>372</v>
      </c>
      <c r="E40" s="442"/>
      <c r="F40" s="442"/>
      <c r="G40" s="442"/>
      <c r="H40" s="442"/>
      <c r="I40" s="273" t="s">
        <v>327</v>
      </c>
      <c r="J40" s="273" t="s">
        <v>327</v>
      </c>
      <c r="K40" s="273" t="s">
        <v>327</v>
      </c>
      <c r="L40" s="273" t="s">
        <v>327</v>
      </c>
      <c r="M40" s="437" t="s">
        <v>622</v>
      </c>
      <c r="N40" s="437"/>
      <c r="O40" s="437" t="s">
        <v>327</v>
      </c>
      <c r="P40" s="437"/>
      <c r="Q40" s="437"/>
      <c r="R40" s="273" t="s">
        <v>327</v>
      </c>
      <c r="S40" s="437" t="s">
        <v>327</v>
      </c>
      <c r="T40" s="437"/>
      <c r="U40" s="273" t="s">
        <v>327</v>
      </c>
      <c r="V40" s="273" t="s">
        <v>327</v>
      </c>
      <c r="W40" s="273" t="s">
        <v>327</v>
      </c>
      <c r="X40" s="273" t="s">
        <v>327</v>
      </c>
      <c r="Y40" s="273" t="s">
        <v>327</v>
      </c>
      <c r="Z40" s="273" t="s">
        <v>327</v>
      </c>
      <c r="AA40" s="273" t="s">
        <v>327</v>
      </c>
      <c r="AB40" s="273" t="s">
        <v>327</v>
      </c>
      <c r="AC40" s="273" t="s">
        <v>327</v>
      </c>
      <c r="AD40" s="273" t="s">
        <v>327</v>
      </c>
      <c r="AE40" s="273" t="s">
        <v>622</v>
      </c>
    </row>
    <row r="41" spans="1:31" ht="13.5" thickBot="1">
      <c r="A41" s="442"/>
      <c r="B41" s="442"/>
      <c r="C41" s="442"/>
      <c r="D41" s="442" t="s">
        <v>623</v>
      </c>
      <c r="E41" s="442"/>
      <c r="F41" s="442"/>
      <c r="G41" s="442"/>
      <c r="H41" s="442"/>
      <c r="I41" s="273" t="s">
        <v>327</v>
      </c>
      <c r="J41" s="273" t="s">
        <v>327</v>
      </c>
      <c r="K41" s="273" t="s">
        <v>327</v>
      </c>
      <c r="L41" s="273" t="s">
        <v>327</v>
      </c>
      <c r="M41" s="437" t="s">
        <v>624</v>
      </c>
      <c r="N41" s="437"/>
      <c r="O41" s="437" t="s">
        <v>327</v>
      </c>
      <c r="P41" s="437"/>
      <c r="Q41" s="437"/>
      <c r="R41" s="273" t="s">
        <v>327</v>
      </c>
      <c r="S41" s="437" t="s">
        <v>327</v>
      </c>
      <c r="T41" s="437"/>
      <c r="U41" s="273" t="s">
        <v>327</v>
      </c>
      <c r="V41" s="273" t="s">
        <v>327</v>
      </c>
      <c r="W41" s="273" t="s">
        <v>327</v>
      </c>
      <c r="X41" s="273" t="s">
        <v>327</v>
      </c>
      <c r="Y41" s="273" t="s">
        <v>327</v>
      </c>
      <c r="Z41" s="273" t="s">
        <v>327</v>
      </c>
      <c r="AA41" s="273" t="s">
        <v>327</v>
      </c>
      <c r="AB41" s="273" t="s">
        <v>327</v>
      </c>
      <c r="AC41" s="273" t="s">
        <v>327</v>
      </c>
      <c r="AD41" s="273" t="s">
        <v>327</v>
      </c>
      <c r="AE41" s="273" t="s">
        <v>624</v>
      </c>
    </row>
    <row r="42" spans="1:31" ht="13.5" thickBot="1">
      <c r="A42" s="442"/>
      <c r="B42" s="442"/>
      <c r="C42" s="442"/>
      <c r="D42" s="438" t="s">
        <v>404</v>
      </c>
      <c r="E42" s="438"/>
      <c r="F42" s="438"/>
      <c r="G42" s="438"/>
      <c r="H42" s="438"/>
      <c r="I42" s="274" t="s">
        <v>327</v>
      </c>
      <c r="J42" s="274" t="s">
        <v>327</v>
      </c>
      <c r="K42" s="274" t="s">
        <v>327</v>
      </c>
      <c r="L42" s="274" t="s">
        <v>327</v>
      </c>
      <c r="M42" s="439" t="s">
        <v>625</v>
      </c>
      <c r="N42" s="439"/>
      <c r="O42" s="439" t="s">
        <v>327</v>
      </c>
      <c r="P42" s="439"/>
      <c r="Q42" s="439"/>
      <c r="R42" s="274" t="s">
        <v>327</v>
      </c>
      <c r="S42" s="439" t="s">
        <v>327</v>
      </c>
      <c r="T42" s="439"/>
      <c r="U42" s="274" t="s">
        <v>327</v>
      </c>
      <c r="V42" s="274" t="s">
        <v>327</v>
      </c>
      <c r="W42" s="274" t="s">
        <v>327</v>
      </c>
      <c r="X42" s="274" t="s">
        <v>327</v>
      </c>
      <c r="Y42" s="274" t="s">
        <v>327</v>
      </c>
      <c r="Z42" s="274" t="s">
        <v>327</v>
      </c>
      <c r="AA42" s="274" t="s">
        <v>327</v>
      </c>
      <c r="AB42" s="274" t="s">
        <v>327</v>
      </c>
      <c r="AC42" s="274" t="s">
        <v>327</v>
      </c>
      <c r="AD42" s="274" t="s">
        <v>327</v>
      </c>
      <c r="AE42" s="274" t="s">
        <v>625</v>
      </c>
    </row>
    <row r="43" spans="1:31" ht="13.5" thickBot="1">
      <c r="A43" s="442"/>
      <c r="B43" s="440" t="s">
        <v>405</v>
      </c>
      <c r="C43" s="440"/>
      <c r="D43" s="440"/>
      <c r="E43" s="440"/>
      <c r="F43" s="440"/>
      <c r="G43" s="440"/>
      <c r="H43" s="440"/>
      <c r="I43" s="275" t="s">
        <v>619</v>
      </c>
      <c r="J43" s="275" t="s">
        <v>620</v>
      </c>
      <c r="K43" s="275" t="s">
        <v>327</v>
      </c>
      <c r="L43" s="275" t="s">
        <v>327</v>
      </c>
      <c r="M43" s="441" t="s">
        <v>625</v>
      </c>
      <c r="N43" s="441"/>
      <c r="O43" s="441" t="s">
        <v>327</v>
      </c>
      <c r="P43" s="441"/>
      <c r="Q43" s="441"/>
      <c r="R43" s="275" t="s">
        <v>327</v>
      </c>
      <c r="S43" s="441" t="s">
        <v>327</v>
      </c>
      <c r="T43" s="441"/>
      <c r="U43" s="275" t="s">
        <v>327</v>
      </c>
      <c r="V43" s="275" t="s">
        <v>420</v>
      </c>
      <c r="W43" s="275" t="s">
        <v>327</v>
      </c>
      <c r="X43" s="275" t="s">
        <v>327</v>
      </c>
      <c r="Y43" s="275" t="s">
        <v>327</v>
      </c>
      <c r="Z43" s="275" t="s">
        <v>327</v>
      </c>
      <c r="AA43" s="275" t="s">
        <v>327</v>
      </c>
      <c r="AB43" s="275" t="s">
        <v>327</v>
      </c>
      <c r="AC43" s="275" t="s">
        <v>327</v>
      </c>
      <c r="AD43" s="275" t="s">
        <v>327</v>
      </c>
      <c r="AE43" s="275" t="s">
        <v>626</v>
      </c>
    </row>
    <row r="44" spans="1:31" ht="13.5" thickBot="1">
      <c r="A44" s="442" t="s">
        <v>8</v>
      </c>
      <c r="B44" s="442" t="s">
        <v>326</v>
      </c>
      <c r="C44" s="442"/>
      <c r="D44" s="442" t="s">
        <v>373</v>
      </c>
      <c r="E44" s="442"/>
      <c r="F44" s="442"/>
      <c r="G44" s="442"/>
      <c r="H44" s="442"/>
      <c r="I44" s="273" t="s">
        <v>627</v>
      </c>
      <c r="J44" s="273" t="s">
        <v>421</v>
      </c>
      <c r="K44" s="273" t="s">
        <v>416</v>
      </c>
      <c r="L44" s="273" t="s">
        <v>422</v>
      </c>
      <c r="M44" s="437" t="s">
        <v>628</v>
      </c>
      <c r="N44" s="437"/>
      <c r="O44" s="437" t="s">
        <v>327</v>
      </c>
      <c r="P44" s="437"/>
      <c r="Q44" s="437"/>
      <c r="R44" s="273" t="s">
        <v>327</v>
      </c>
      <c r="S44" s="437" t="s">
        <v>327</v>
      </c>
      <c r="T44" s="437"/>
      <c r="U44" s="273" t="s">
        <v>327</v>
      </c>
      <c r="V44" s="273" t="s">
        <v>423</v>
      </c>
      <c r="W44" s="273" t="s">
        <v>327</v>
      </c>
      <c r="X44" s="273" t="s">
        <v>327</v>
      </c>
      <c r="Y44" s="273" t="s">
        <v>327</v>
      </c>
      <c r="Z44" s="273" t="s">
        <v>327</v>
      </c>
      <c r="AA44" s="273" t="s">
        <v>327</v>
      </c>
      <c r="AB44" s="273" t="s">
        <v>327</v>
      </c>
      <c r="AC44" s="273" t="s">
        <v>424</v>
      </c>
      <c r="AD44" s="273" t="s">
        <v>327</v>
      </c>
      <c r="AE44" s="273" t="s">
        <v>629</v>
      </c>
    </row>
    <row r="45" spans="1:31" ht="13.5" thickBot="1">
      <c r="A45" s="442"/>
      <c r="B45" s="442"/>
      <c r="C45" s="442"/>
      <c r="D45" s="442" t="s">
        <v>425</v>
      </c>
      <c r="E45" s="442"/>
      <c r="F45" s="442"/>
      <c r="G45" s="442"/>
      <c r="H45" s="442"/>
      <c r="I45" s="273" t="s">
        <v>418</v>
      </c>
      <c r="J45" s="273" t="s">
        <v>418</v>
      </c>
      <c r="K45" s="273" t="s">
        <v>327</v>
      </c>
      <c r="L45" s="273" t="s">
        <v>327</v>
      </c>
      <c r="M45" s="437" t="s">
        <v>418</v>
      </c>
      <c r="N45" s="437"/>
      <c r="O45" s="437" t="s">
        <v>327</v>
      </c>
      <c r="P45" s="437"/>
      <c r="Q45" s="437"/>
      <c r="R45" s="273" t="s">
        <v>327</v>
      </c>
      <c r="S45" s="437" t="s">
        <v>327</v>
      </c>
      <c r="T45" s="437"/>
      <c r="U45" s="273" t="s">
        <v>327</v>
      </c>
      <c r="V45" s="273" t="s">
        <v>327</v>
      </c>
      <c r="W45" s="273" t="s">
        <v>327</v>
      </c>
      <c r="X45" s="273" t="s">
        <v>327</v>
      </c>
      <c r="Y45" s="273" t="s">
        <v>327</v>
      </c>
      <c r="Z45" s="273" t="s">
        <v>327</v>
      </c>
      <c r="AA45" s="273" t="s">
        <v>327</v>
      </c>
      <c r="AB45" s="273" t="s">
        <v>327</v>
      </c>
      <c r="AC45" s="273" t="s">
        <v>327</v>
      </c>
      <c r="AD45" s="273" t="s">
        <v>327</v>
      </c>
      <c r="AE45" s="273" t="s">
        <v>414</v>
      </c>
    </row>
    <row r="46" spans="1:31" ht="13.5" thickBot="1">
      <c r="A46" s="442"/>
      <c r="B46" s="442"/>
      <c r="C46" s="442"/>
      <c r="D46" s="442" t="s">
        <v>374</v>
      </c>
      <c r="E46" s="442"/>
      <c r="F46" s="442"/>
      <c r="G46" s="442"/>
      <c r="H46" s="442"/>
      <c r="I46" s="273" t="s">
        <v>630</v>
      </c>
      <c r="J46" s="273" t="s">
        <v>631</v>
      </c>
      <c r="K46" s="273" t="s">
        <v>632</v>
      </c>
      <c r="L46" s="273" t="s">
        <v>327</v>
      </c>
      <c r="M46" s="437" t="s">
        <v>633</v>
      </c>
      <c r="N46" s="437"/>
      <c r="O46" s="437" t="s">
        <v>634</v>
      </c>
      <c r="P46" s="437"/>
      <c r="Q46" s="437"/>
      <c r="R46" s="273" t="s">
        <v>426</v>
      </c>
      <c r="S46" s="437" t="s">
        <v>327</v>
      </c>
      <c r="T46" s="437"/>
      <c r="U46" s="273" t="s">
        <v>327</v>
      </c>
      <c r="V46" s="273" t="s">
        <v>427</v>
      </c>
      <c r="W46" s="273" t="s">
        <v>327</v>
      </c>
      <c r="X46" s="273" t="s">
        <v>428</v>
      </c>
      <c r="Y46" s="273" t="s">
        <v>327</v>
      </c>
      <c r="Z46" s="273" t="s">
        <v>635</v>
      </c>
      <c r="AA46" s="273" t="s">
        <v>429</v>
      </c>
      <c r="AB46" s="273" t="s">
        <v>430</v>
      </c>
      <c r="AC46" s="273" t="s">
        <v>327</v>
      </c>
      <c r="AD46" s="273" t="s">
        <v>327</v>
      </c>
      <c r="AE46" s="273" t="s">
        <v>636</v>
      </c>
    </row>
    <row r="47" spans="1:31" ht="13.5" thickBot="1">
      <c r="A47" s="442"/>
      <c r="B47" s="442"/>
      <c r="C47" s="442"/>
      <c r="D47" s="442" t="s">
        <v>375</v>
      </c>
      <c r="E47" s="442"/>
      <c r="F47" s="442"/>
      <c r="G47" s="442"/>
      <c r="H47" s="442"/>
      <c r="I47" s="273" t="s">
        <v>637</v>
      </c>
      <c r="J47" s="273" t="s">
        <v>431</v>
      </c>
      <c r="K47" s="273" t="s">
        <v>638</v>
      </c>
      <c r="L47" s="273" t="s">
        <v>327</v>
      </c>
      <c r="M47" s="437" t="s">
        <v>432</v>
      </c>
      <c r="N47" s="437"/>
      <c r="O47" s="437" t="s">
        <v>327</v>
      </c>
      <c r="P47" s="437"/>
      <c r="Q47" s="437"/>
      <c r="R47" s="273" t="s">
        <v>327</v>
      </c>
      <c r="S47" s="437" t="s">
        <v>327</v>
      </c>
      <c r="T47" s="437"/>
      <c r="U47" s="273" t="s">
        <v>327</v>
      </c>
      <c r="V47" s="273" t="s">
        <v>433</v>
      </c>
      <c r="W47" s="273" t="s">
        <v>327</v>
      </c>
      <c r="X47" s="273" t="s">
        <v>327</v>
      </c>
      <c r="Y47" s="273" t="s">
        <v>327</v>
      </c>
      <c r="Z47" s="273" t="s">
        <v>327</v>
      </c>
      <c r="AA47" s="273" t="s">
        <v>327</v>
      </c>
      <c r="AB47" s="273" t="s">
        <v>327</v>
      </c>
      <c r="AC47" s="273" t="s">
        <v>327</v>
      </c>
      <c r="AD47" s="273" t="s">
        <v>327</v>
      </c>
      <c r="AE47" s="273" t="s">
        <v>639</v>
      </c>
    </row>
    <row r="48" spans="1:31" ht="13.5" thickBot="1">
      <c r="A48" s="442"/>
      <c r="B48" s="442"/>
      <c r="C48" s="442"/>
      <c r="D48" s="438" t="s">
        <v>401</v>
      </c>
      <c r="E48" s="438"/>
      <c r="F48" s="438"/>
      <c r="G48" s="438"/>
      <c r="H48" s="438"/>
      <c r="I48" s="274" t="s">
        <v>640</v>
      </c>
      <c r="J48" s="274" t="s">
        <v>641</v>
      </c>
      <c r="K48" s="274" t="s">
        <v>642</v>
      </c>
      <c r="L48" s="274" t="s">
        <v>422</v>
      </c>
      <c r="M48" s="439" t="s">
        <v>643</v>
      </c>
      <c r="N48" s="439"/>
      <c r="O48" s="439" t="s">
        <v>634</v>
      </c>
      <c r="P48" s="439"/>
      <c r="Q48" s="439"/>
      <c r="R48" s="274" t="s">
        <v>426</v>
      </c>
      <c r="S48" s="439" t="s">
        <v>327</v>
      </c>
      <c r="T48" s="439"/>
      <c r="U48" s="274" t="s">
        <v>327</v>
      </c>
      <c r="V48" s="274" t="s">
        <v>434</v>
      </c>
      <c r="W48" s="274" t="s">
        <v>327</v>
      </c>
      <c r="X48" s="274" t="s">
        <v>428</v>
      </c>
      <c r="Y48" s="274" t="s">
        <v>327</v>
      </c>
      <c r="Z48" s="274" t="s">
        <v>635</v>
      </c>
      <c r="AA48" s="274" t="s">
        <v>429</v>
      </c>
      <c r="AB48" s="274" t="s">
        <v>430</v>
      </c>
      <c r="AC48" s="274" t="s">
        <v>424</v>
      </c>
      <c r="AD48" s="274" t="s">
        <v>327</v>
      </c>
      <c r="AE48" s="274" t="s">
        <v>644</v>
      </c>
    </row>
    <row r="49" spans="1:31" ht="13.5" thickBot="1">
      <c r="A49" s="442"/>
      <c r="B49" s="442" t="s">
        <v>329</v>
      </c>
      <c r="C49" s="442"/>
      <c r="D49" s="442" t="s">
        <v>374</v>
      </c>
      <c r="E49" s="442"/>
      <c r="F49" s="442"/>
      <c r="G49" s="442"/>
      <c r="H49" s="442"/>
      <c r="I49" s="273" t="s">
        <v>327</v>
      </c>
      <c r="J49" s="273" t="s">
        <v>327</v>
      </c>
      <c r="K49" s="273" t="s">
        <v>327</v>
      </c>
      <c r="L49" s="273" t="s">
        <v>327</v>
      </c>
      <c r="M49" s="437" t="s">
        <v>327</v>
      </c>
      <c r="N49" s="437"/>
      <c r="O49" s="437" t="s">
        <v>327</v>
      </c>
      <c r="P49" s="437"/>
      <c r="Q49" s="437"/>
      <c r="R49" s="273" t="s">
        <v>327</v>
      </c>
      <c r="S49" s="437" t="s">
        <v>327</v>
      </c>
      <c r="T49" s="437"/>
      <c r="U49" s="273" t="s">
        <v>327</v>
      </c>
      <c r="V49" s="273" t="s">
        <v>327</v>
      </c>
      <c r="W49" s="273" t="s">
        <v>327</v>
      </c>
      <c r="X49" s="273" t="s">
        <v>327</v>
      </c>
      <c r="Y49" s="273" t="s">
        <v>435</v>
      </c>
      <c r="Z49" s="273" t="s">
        <v>327</v>
      </c>
      <c r="AA49" s="273" t="s">
        <v>327</v>
      </c>
      <c r="AB49" s="273" t="s">
        <v>327</v>
      </c>
      <c r="AC49" s="273" t="s">
        <v>327</v>
      </c>
      <c r="AD49" s="273" t="s">
        <v>327</v>
      </c>
      <c r="AE49" s="273" t="s">
        <v>435</v>
      </c>
    </row>
    <row r="50" spans="1:31" ht="13.5" thickBot="1">
      <c r="A50" s="442"/>
      <c r="B50" s="442"/>
      <c r="C50" s="442"/>
      <c r="D50" s="438" t="s">
        <v>404</v>
      </c>
      <c r="E50" s="438"/>
      <c r="F50" s="438"/>
      <c r="G50" s="438"/>
      <c r="H50" s="438"/>
      <c r="I50" s="274" t="s">
        <v>327</v>
      </c>
      <c r="J50" s="274" t="s">
        <v>327</v>
      </c>
      <c r="K50" s="274" t="s">
        <v>327</v>
      </c>
      <c r="L50" s="274" t="s">
        <v>327</v>
      </c>
      <c r="M50" s="439" t="s">
        <v>327</v>
      </c>
      <c r="N50" s="439"/>
      <c r="O50" s="439" t="s">
        <v>327</v>
      </c>
      <c r="P50" s="439"/>
      <c r="Q50" s="439"/>
      <c r="R50" s="274" t="s">
        <v>327</v>
      </c>
      <c r="S50" s="439" t="s">
        <v>327</v>
      </c>
      <c r="T50" s="439"/>
      <c r="U50" s="274" t="s">
        <v>327</v>
      </c>
      <c r="V50" s="274" t="s">
        <v>327</v>
      </c>
      <c r="W50" s="274" t="s">
        <v>327</v>
      </c>
      <c r="X50" s="274" t="s">
        <v>327</v>
      </c>
      <c r="Y50" s="274" t="s">
        <v>435</v>
      </c>
      <c r="Z50" s="274" t="s">
        <v>327</v>
      </c>
      <c r="AA50" s="274" t="s">
        <v>327</v>
      </c>
      <c r="AB50" s="274" t="s">
        <v>327</v>
      </c>
      <c r="AC50" s="274" t="s">
        <v>327</v>
      </c>
      <c r="AD50" s="274" t="s">
        <v>327</v>
      </c>
      <c r="AE50" s="274" t="s">
        <v>435</v>
      </c>
    </row>
    <row r="51" spans="1:31" ht="13.5" thickBot="1">
      <c r="A51" s="442"/>
      <c r="B51" s="440" t="s">
        <v>405</v>
      </c>
      <c r="C51" s="440"/>
      <c r="D51" s="440"/>
      <c r="E51" s="440"/>
      <c r="F51" s="440"/>
      <c r="G51" s="440"/>
      <c r="H51" s="440"/>
      <c r="I51" s="275" t="s">
        <v>640</v>
      </c>
      <c r="J51" s="275" t="s">
        <v>641</v>
      </c>
      <c r="K51" s="275" t="s">
        <v>642</v>
      </c>
      <c r="L51" s="275" t="s">
        <v>422</v>
      </c>
      <c r="M51" s="441" t="s">
        <v>643</v>
      </c>
      <c r="N51" s="441"/>
      <c r="O51" s="441" t="s">
        <v>634</v>
      </c>
      <c r="P51" s="441"/>
      <c r="Q51" s="441"/>
      <c r="R51" s="275" t="s">
        <v>426</v>
      </c>
      <c r="S51" s="441" t="s">
        <v>327</v>
      </c>
      <c r="T51" s="441"/>
      <c r="U51" s="275" t="s">
        <v>327</v>
      </c>
      <c r="V51" s="275" t="s">
        <v>434</v>
      </c>
      <c r="W51" s="275" t="s">
        <v>327</v>
      </c>
      <c r="X51" s="275" t="s">
        <v>428</v>
      </c>
      <c r="Y51" s="275" t="s">
        <v>435</v>
      </c>
      <c r="Z51" s="275" t="s">
        <v>635</v>
      </c>
      <c r="AA51" s="275" t="s">
        <v>429</v>
      </c>
      <c r="AB51" s="275" t="s">
        <v>430</v>
      </c>
      <c r="AC51" s="275" t="s">
        <v>424</v>
      </c>
      <c r="AD51" s="275" t="s">
        <v>327</v>
      </c>
      <c r="AE51" s="275" t="s">
        <v>645</v>
      </c>
    </row>
    <row r="52" spans="1:31" ht="13.5" thickBot="1">
      <c r="A52" s="442" t="s">
        <v>9</v>
      </c>
      <c r="B52" s="442" t="s">
        <v>326</v>
      </c>
      <c r="C52" s="442"/>
      <c r="D52" s="442" t="s">
        <v>376</v>
      </c>
      <c r="E52" s="442"/>
      <c r="F52" s="442"/>
      <c r="G52" s="442"/>
      <c r="H52" s="442"/>
      <c r="I52" s="273" t="s">
        <v>436</v>
      </c>
      <c r="J52" s="273" t="s">
        <v>437</v>
      </c>
      <c r="K52" s="273" t="s">
        <v>327</v>
      </c>
      <c r="L52" s="273" t="s">
        <v>327</v>
      </c>
      <c r="M52" s="437" t="s">
        <v>438</v>
      </c>
      <c r="N52" s="437"/>
      <c r="O52" s="437" t="s">
        <v>327</v>
      </c>
      <c r="P52" s="437"/>
      <c r="Q52" s="437"/>
      <c r="R52" s="273" t="s">
        <v>327</v>
      </c>
      <c r="S52" s="437" t="s">
        <v>327</v>
      </c>
      <c r="T52" s="437"/>
      <c r="U52" s="273" t="s">
        <v>327</v>
      </c>
      <c r="V52" s="273" t="s">
        <v>439</v>
      </c>
      <c r="W52" s="273" t="s">
        <v>327</v>
      </c>
      <c r="X52" s="273" t="s">
        <v>327</v>
      </c>
      <c r="Y52" s="273" t="s">
        <v>327</v>
      </c>
      <c r="Z52" s="273" t="s">
        <v>327</v>
      </c>
      <c r="AA52" s="273" t="s">
        <v>327</v>
      </c>
      <c r="AB52" s="273" t="s">
        <v>327</v>
      </c>
      <c r="AC52" s="273" t="s">
        <v>327</v>
      </c>
      <c r="AD52" s="273" t="s">
        <v>327</v>
      </c>
      <c r="AE52" s="273" t="s">
        <v>440</v>
      </c>
    </row>
    <row r="53" spans="1:31" ht="13.5" thickBot="1">
      <c r="A53" s="442"/>
      <c r="B53" s="442"/>
      <c r="C53" s="442"/>
      <c r="D53" s="442" t="s">
        <v>441</v>
      </c>
      <c r="E53" s="442"/>
      <c r="F53" s="442"/>
      <c r="G53" s="442"/>
      <c r="H53" s="442"/>
      <c r="I53" s="273" t="s">
        <v>442</v>
      </c>
      <c r="J53" s="273" t="s">
        <v>327</v>
      </c>
      <c r="K53" s="273" t="s">
        <v>327</v>
      </c>
      <c r="L53" s="273" t="s">
        <v>327</v>
      </c>
      <c r="M53" s="437" t="s">
        <v>416</v>
      </c>
      <c r="N53" s="437"/>
      <c r="O53" s="437" t="s">
        <v>327</v>
      </c>
      <c r="P53" s="437"/>
      <c r="Q53" s="437"/>
      <c r="R53" s="273" t="s">
        <v>327</v>
      </c>
      <c r="S53" s="437" t="s">
        <v>327</v>
      </c>
      <c r="T53" s="437"/>
      <c r="U53" s="273" t="s">
        <v>327</v>
      </c>
      <c r="V53" s="273" t="s">
        <v>443</v>
      </c>
      <c r="W53" s="273" t="s">
        <v>327</v>
      </c>
      <c r="X53" s="273" t="s">
        <v>327</v>
      </c>
      <c r="Y53" s="273" t="s">
        <v>327</v>
      </c>
      <c r="Z53" s="273" t="s">
        <v>327</v>
      </c>
      <c r="AA53" s="273" t="s">
        <v>327</v>
      </c>
      <c r="AB53" s="273" t="s">
        <v>327</v>
      </c>
      <c r="AC53" s="273" t="s">
        <v>327</v>
      </c>
      <c r="AD53" s="273" t="s">
        <v>327</v>
      </c>
      <c r="AE53" s="273" t="s">
        <v>444</v>
      </c>
    </row>
    <row r="54" spans="1:31" ht="13.5" thickBot="1">
      <c r="A54" s="442"/>
      <c r="B54" s="442"/>
      <c r="C54" s="442"/>
      <c r="D54" s="442" t="s">
        <v>445</v>
      </c>
      <c r="E54" s="442"/>
      <c r="F54" s="442"/>
      <c r="G54" s="442"/>
      <c r="H54" s="442"/>
      <c r="I54" s="273" t="s">
        <v>411</v>
      </c>
      <c r="J54" s="273" t="s">
        <v>327</v>
      </c>
      <c r="K54" s="273" t="s">
        <v>327</v>
      </c>
      <c r="L54" s="273" t="s">
        <v>327</v>
      </c>
      <c r="M54" s="437" t="s">
        <v>420</v>
      </c>
      <c r="N54" s="437"/>
      <c r="O54" s="437" t="s">
        <v>327</v>
      </c>
      <c r="P54" s="437"/>
      <c r="Q54" s="437"/>
      <c r="R54" s="273" t="s">
        <v>327</v>
      </c>
      <c r="S54" s="437" t="s">
        <v>327</v>
      </c>
      <c r="T54" s="437"/>
      <c r="U54" s="273" t="s">
        <v>327</v>
      </c>
      <c r="V54" s="273" t="s">
        <v>327</v>
      </c>
      <c r="W54" s="273" t="s">
        <v>327</v>
      </c>
      <c r="X54" s="273" t="s">
        <v>327</v>
      </c>
      <c r="Y54" s="273" t="s">
        <v>327</v>
      </c>
      <c r="Z54" s="273" t="s">
        <v>327</v>
      </c>
      <c r="AA54" s="273" t="s">
        <v>327</v>
      </c>
      <c r="AB54" s="273" t="s">
        <v>327</v>
      </c>
      <c r="AC54" s="273" t="s">
        <v>327</v>
      </c>
      <c r="AD54" s="273" t="s">
        <v>327</v>
      </c>
      <c r="AE54" s="273" t="s">
        <v>383</v>
      </c>
    </row>
    <row r="55" spans="1:31" ht="13.5" thickBot="1">
      <c r="A55" s="442"/>
      <c r="B55" s="442"/>
      <c r="C55" s="442"/>
      <c r="D55" s="442" t="s">
        <v>446</v>
      </c>
      <c r="E55" s="442"/>
      <c r="F55" s="442"/>
      <c r="G55" s="442"/>
      <c r="H55" s="442"/>
      <c r="I55" s="273" t="s">
        <v>327</v>
      </c>
      <c r="J55" s="273" t="s">
        <v>327</v>
      </c>
      <c r="K55" s="273" t="s">
        <v>327</v>
      </c>
      <c r="L55" s="273" t="s">
        <v>327</v>
      </c>
      <c r="M55" s="437" t="s">
        <v>327</v>
      </c>
      <c r="N55" s="437"/>
      <c r="O55" s="437" t="s">
        <v>646</v>
      </c>
      <c r="P55" s="437"/>
      <c r="Q55" s="437"/>
      <c r="R55" s="273" t="s">
        <v>327</v>
      </c>
      <c r="S55" s="437" t="s">
        <v>327</v>
      </c>
      <c r="T55" s="437"/>
      <c r="U55" s="273" t="s">
        <v>327</v>
      </c>
      <c r="V55" s="273" t="s">
        <v>327</v>
      </c>
      <c r="W55" s="273" t="s">
        <v>327</v>
      </c>
      <c r="X55" s="273" t="s">
        <v>327</v>
      </c>
      <c r="Y55" s="273" t="s">
        <v>327</v>
      </c>
      <c r="Z55" s="273" t="s">
        <v>327</v>
      </c>
      <c r="AA55" s="273" t="s">
        <v>327</v>
      </c>
      <c r="AB55" s="273" t="s">
        <v>327</v>
      </c>
      <c r="AC55" s="273" t="s">
        <v>327</v>
      </c>
      <c r="AD55" s="273" t="s">
        <v>327</v>
      </c>
      <c r="AE55" s="273" t="s">
        <v>646</v>
      </c>
    </row>
    <row r="56" spans="1:31" ht="13.5" thickBot="1">
      <c r="A56" s="442"/>
      <c r="B56" s="442"/>
      <c r="C56" s="442"/>
      <c r="D56" s="442" t="s">
        <v>447</v>
      </c>
      <c r="E56" s="442"/>
      <c r="F56" s="442"/>
      <c r="G56" s="442"/>
      <c r="H56" s="442"/>
      <c r="I56" s="273" t="s">
        <v>448</v>
      </c>
      <c r="J56" s="273" t="s">
        <v>327</v>
      </c>
      <c r="K56" s="273" t="s">
        <v>327</v>
      </c>
      <c r="L56" s="273" t="s">
        <v>327</v>
      </c>
      <c r="M56" s="437" t="s">
        <v>416</v>
      </c>
      <c r="N56" s="437"/>
      <c r="O56" s="437" t="s">
        <v>327</v>
      </c>
      <c r="P56" s="437"/>
      <c r="Q56" s="437"/>
      <c r="R56" s="273" t="s">
        <v>327</v>
      </c>
      <c r="S56" s="437" t="s">
        <v>327</v>
      </c>
      <c r="T56" s="437"/>
      <c r="U56" s="273" t="s">
        <v>449</v>
      </c>
      <c r="V56" s="273" t="s">
        <v>450</v>
      </c>
      <c r="W56" s="273" t="s">
        <v>327</v>
      </c>
      <c r="X56" s="273" t="s">
        <v>327</v>
      </c>
      <c r="Y56" s="273" t="s">
        <v>327</v>
      </c>
      <c r="Z56" s="273" t="s">
        <v>327</v>
      </c>
      <c r="AA56" s="273" t="s">
        <v>327</v>
      </c>
      <c r="AB56" s="273" t="s">
        <v>327</v>
      </c>
      <c r="AC56" s="273" t="s">
        <v>327</v>
      </c>
      <c r="AD56" s="273" t="s">
        <v>327</v>
      </c>
      <c r="AE56" s="273" t="s">
        <v>451</v>
      </c>
    </row>
    <row r="57" spans="1:31" ht="13.5" thickBot="1">
      <c r="A57" s="442"/>
      <c r="B57" s="442"/>
      <c r="C57" s="442"/>
      <c r="D57" s="442" t="s">
        <v>452</v>
      </c>
      <c r="E57" s="442"/>
      <c r="F57" s="442"/>
      <c r="G57" s="442"/>
      <c r="H57" s="442"/>
      <c r="I57" s="273" t="s">
        <v>327</v>
      </c>
      <c r="J57" s="273" t="s">
        <v>327</v>
      </c>
      <c r="K57" s="273" t="s">
        <v>416</v>
      </c>
      <c r="L57" s="273" t="s">
        <v>327</v>
      </c>
      <c r="M57" s="437" t="s">
        <v>327</v>
      </c>
      <c r="N57" s="437"/>
      <c r="O57" s="437" t="s">
        <v>327</v>
      </c>
      <c r="P57" s="437"/>
      <c r="Q57" s="437"/>
      <c r="R57" s="273" t="s">
        <v>327</v>
      </c>
      <c r="S57" s="437" t="s">
        <v>327</v>
      </c>
      <c r="T57" s="437"/>
      <c r="U57" s="273" t="s">
        <v>327</v>
      </c>
      <c r="V57" s="273" t="s">
        <v>327</v>
      </c>
      <c r="W57" s="273" t="s">
        <v>327</v>
      </c>
      <c r="X57" s="273" t="s">
        <v>327</v>
      </c>
      <c r="Y57" s="273" t="s">
        <v>327</v>
      </c>
      <c r="Z57" s="273" t="s">
        <v>327</v>
      </c>
      <c r="AA57" s="273" t="s">
        <v>327</v>
      </c>
      <c r="AB57" s="273" t="s">
        <v>327</v>
      </c>
      <c r="AC57" s="273" t="s">
        <v>327</v>
      </c>
      <c r="AD57" s="273" t="s">
        <v>327</v>
      </c>
      <c r="AE57" s="273" t="s">
        <v>416</v>
      </c>
    </row>
    <row r="58" spans="1:31" ht="13.5" thickBot="1">
      <c r="A58" s="442"/>
      <c r="B58" s="442"/>
      <c r="C58" s="442"/>
      <c r="D58" s="442" t="s">
        <v>453</v>
      </c>
      <c r="E58" s="442"/>
      <c r="F58" s="442"/>
      <c r="G58" s="442"/>
      <c r="H58" s="442"/>
      <c r="I58" s="273" t="s">
        <v>327</v>
      </c>
      <c r="J58" s="273" t="s">
        <v>327</v>
      </c>
      <c r="K58" s="273" t="s">
        <v>327</v>
      </c>
      <c r="L58" s="273" t="s">
        <v>647</v>
      </c>
      <c r="M58" s="437" t="s">
        <v>327</v>
      </c>
      <c r="N58" s="437"/>
      <c r="O58" s="437" t="s">
        <v>327</v>
      </c>
      <c r="P58" s="437"/>
      <c r="Q58" s="437"/>
      <c r="R58" s="273" t="s">
        <v>327</v>
      </c>
      <c r="S58" s="437" t="s">
        <v>327</v>
      </c>
      <c r="T58" s="437"/>
      <c r="U58" s="273" t="s">
        <v>327</v>
      </c>
      <c r="V58" s="273" t="s">
        <v>327</v>
      </c>
      <c r="W58" s="273" t="s">
        <v>327</v>
      </c>
      <c r="X58" s="273" t="s">
        <v>327</v>
      </c>
      <c r="Y58" s="273" t="s">
        <v>327</v>
      </c>
      <c r="Z58" s="273" t="s">
        <v>327</v>
      </c>
      <c r="AA58" s="273" t="s">
        <v>327</v>
      </c>
      <c r="AB58" s="273" t="s">
        <v>327</v>
      </c>
      <c r="AC58" s="273" t="s">
        <v>327</v>
      </c>
      <c r="AD58" s="273" t="s">
        <v>327</v>
      </c>
      <c r="AE58" s="273" t="s">
        <v>647</v>
      </c>
    </row>
    <row r="59" spans="1:31" ht="13.5" thickBot="1">
      <c r="A59" s="442"/>
      <c r="B59" s="442"/>
      <c r="C59" s="442"/>
      <c r="D59" s="442" t="s">
        <v>454</v>
      </c>
      <c r="E59" s="442"/>
      <c r="F59" s="442"/>
      <c r="G59" s="442"/>
      <c r="H59" s="442"/>
      <c r="I59" s="273" t="s">
        <v>327</v>
      </c>
      <c r="J59" s="273" t="s">
        <v>327</v>
      </c>
      <c r="K59" s="273" t="s">
        <v>327</v>
      </c>
      <c r="L59" s="273" t="s">
        <v>327</v>
      </c>
      <c r="M59" s="437" t="s">
        <v>327</v>
      </c>
      <c r="N59" s="437"/>
      <c r="O59" s="437" t="s">
        <v>327</v>
      </c>
      <c r="P59" s="437"/>
      <c r="Q59" s="437"/>
      <c r="R59" s="273" t="s">
        <v>327</v>
      </c>
      <c r="S59" s="437" t="s">
        <v>327</v>
      </c>
      <c r="T59" s="437"/>
      <c r="U59" s="273" t="s">
        <v>327</v>
      </c>
      <c r="V59" s="273" t="s">
        <v>327</v>
      </c>
      <c r="W59" s="273" t="s">
        <v>327</v>
      </c>
      <c r="X59" s="273" t="s">
        <v>327</v>
      </c>
      <c r="Y59" s="273" t="s">
        <v>327</v>
      </c>
      <c r="Z59" s="273" t="s">
        <v>327</v>
      </c>
      <c r="AA59" s="273" t="s">
        <v>327</v>
      </c>
      <c r="AB59" s="273" t="s">
        <v>455</v>
      </c>
      <c r="AC59" s="273" t="s">
        <v>327</v>
      </c>
      <c r="AD59" s="273" t="s">
        <v>327</v>
      </c>
      <c r="AE59" s="273" t="s">
        <v>455</v>
      </c>
    </row>
    <row r="60" spans="1:31" ht="13.5" thickBot="1">
      <c r="A60" s="442"/>
      <c r="B60" s="442"/>
      <c r="C60" s="442"/>
      <c r="D60" s="442" t="s">
        <v>456</v>
      </c>
      <c r="E60" s="442"/>
      <c r="F60" s="442"/>
      <c r="G60" s="442"/>
      <c r="H60" s="442"/>
      <c r="I60" s="273" t="s">
        <v>457</v>
      </c>
      <c r="J60" s="273" t="s">
        <v>327</v>
      </c>
      <c r="K60" s="273" t="s">
        <v>327</v>
      </c>
      <c r="L60" s="273" t="s">
        <v>327</v>
      </c>
      <c r="M60" s="437" t="s">
        <v>327</v>
      </c>
      <c r="N60" s="437"/>
      <c r="O60" s="437" t="s">
        <v>327</v>
      </c>
      <c r="P60" s="437"/>
      <c r="Q60" s="437"/>
      <c r="R60" s="273" t="s">
        <v>327</v>
      </c>
      <c r="S60" s="437" t="s">
        <v>327</v>
      </c>
      <c r="T60" s="437"/>
      <c r="U60" s="273" t="s">
        <v>327</v>
      </c>
      <c r="V60" s="273" t="s">
        <v>327</v>
      </c>
      <c r="W60" s="273" t="s">
        <v>327</v>
      </c>
      <c r="X60" s="273" t="s">
        <v>327</v>
      </c>
      <c r="Y60" s="273" t="s">
        <v>327</v>
      </c>
      <c r="Z60" s="273" t="s">
        <v>327</v>
      </c>
      <c r="AA60" s="273" t="s">
        <v>327</v>
      </c>
      <c r="AB60" s="273" t="s">
        <v>327</v>
      </c>
      <c r="AC60" s="273" t="s">
        <v>327</v>
      </c>
      <c r="AD60" s="273" t="s">
        <v>327</v>
      </c>
      <c r="AE60" s="273" t="s">
        <v>457</v>
      </c>
    </row>
    <row r="61" spans="1:31" ht="13.5" thickBot="1">
      <c r="A61" s="442"/>
      <c r="B61" s="442"/>
      <c r="C61" s="442"/>
      <c r="D61" s="442" t="s">
        <v>458</v>
      </c>
      <c r="E61" s="442"/>
      <c r="F61" s="442"/>
      <c r="G61" s="442"/>
      <c r="H61" s="442"/>
      <c r="I61" s="273" t="s">
        <v>327</v>
      </c>
      <c r="J61" s="273" t="s">
        <v>327</v>
      </c>
      <c r="K61" s="273" t="s">
        <v>327</v>
      </c>
      <c r="L61" s="273" t="s">
        <v>459</v>
      </c>
      <c r="M61" s="437" t="s">
        <v>327</v>
      </c>
      <c r="N61" s="437"/>
      <c r="O61" s="437" t="s">
        <v>327</v>
      </c>
      <c r="P61" s="437"/>
      <c r="Q61" s="437"/>
      <c r="R61" s="273" t="s">
        <v>327</v>
      </c>
      <c r="S61" s="437" t="s">
        <v>327</v>
      </c>
      <c r="T61" s="437"/>
      <c r="U61" s="273" t="s">
        <v>327</v>
      </c>
      <c r="V61" s="273" t="s">
        <v>327</v>
      </c>
      <c r="W61" s="273" t="s">
        <v>327</v>
      </c>
      <c r="X61" s="273" t="s">
        <v>327</v>
      </c>
      <c r="Y61" s="273" t="s">
        <v>327</v>
      </c>
      <c r="Z61" s="273" t="s">
        <v>327</v>
      </c>
      <c r="AA61" s="273" t="s">
        <v>327</v>
      </c>
      <c r="AB61" s="273" t="s">
        <v>327</v>
      </c>
      <c r="AC61" s="273" t="s">
        <v>327</v>
      </c>
      <c r="AD61" s="273" t="s">
        <v>327</v>
      </c>
      <c r="AE61" s="273" t="s">
        <v>459</v>
      </c>
    </row>
    <row r="62" spans="1:31" ht="13.5" thickBot="1">
      <c r="A62" s="442"/>
      <c r="B62" s="442"/>
      <c r="C62" s="442"/>
      <c r="D62" s="442" t="s">
        <v>377</v>
      </c>
      <c r="E62" s="442"/>
      <c r="F62" s="442"/>
      <c r="G62" s="442"/>
      <c r="H62" s="442"/>
      <c r="I62" s="273" t="s">
        <v>327</v>
      </c>
      <c r="J62" s="273" t="s">
        <v>327</v>
      </c>
      <c r="K62" s="273" t="s">
        <v>327</v>
      </c>
      <c r="L62" s="273" t="s">
        <v>327</v>
      </c>
      <c r="M62" s="437" t="s">
        <v>327</v>
      </c>
      <c r="N62" s="437"/>
      <c r="O62" s="437" t="s">
        <v>327</v>
      </c>
      <c r="P62" s="437"/>
      <c r="Q62" s="437"/>
      <c r="R62" s="273" t="s">
        <v>327</v>
      </c>
      <c r="S62" s="437" t="s">
        <v>327</v>
      </c>
      <c r="T62" s="437"/>
      <c r="U62" s="273" t="s">
        <v>327</v>
      </c>
      <c r="V62" s="273" t="s">
        <v>327</v>
      </c>
      <c r="W62" s="273" t="s">
        <v>327</v>
      </c>
      <c r="X62" s="273" t="s">
        <v>327</v>
      </c>
      <c r="Y62" s="273" t="s">
        <v>327</v>
      </c>
      <c r="Z62" s="273" t="s">
        <v>460</v>
      </c>
      <c r="AA62" s="273" t="s">
        <v>327</v>
      </c>
      <c r="AB62" s="273" t="s">
        <v>327</v>
      </c>
      <c r="AC62" s="273" t="s">
        <v>327</v>
      </c>
      <c r="AD62" s="273" t="s">
        <v>327</v>
      </c>
      <c r="AE62" s="273" t="s">
        <v>460</v>
      </c>
    </row>
    <row r="63" spans="1:31" ht="13.5" thickBot="1">
      <c r="A63" s="442"/>
      <c r="B63" s="442"/>
      <c r="C63" s="442"/>
      <c r="D63" s="442" t="s">
        <v>461</v>
      </c>
      <c r="E63" s="442"/>
      <c r="F63" s="442"/>
      <c r="G63" s="442"/>
      <c r="H63" s="442"/>
      <c r="I63" s="273" t="s">
        <v>648</v>
      </c>
      <c r="J63" s="273" t="s">
        <v>462</v>
      </c>
      <c r="K63" s="273" t="s">
        <v>327</v>
      </c>
      <c r="L63" s="273" t="s">
        <v>327</v>
      </c>
      <c r="M63" s="437" t="s">
        <v>463</v>
      </c>
      <c r="N63" s="437"/>
      <c r="O63" s="437" t="s">
        <v>327</v>
      </c>
      <c r="P63" s="437"/>
      <c r="Q63" s="437"/>
      <c r="R63" s="273" t="s">
        <v>327</v>
      </c>
      <c r="S63" s="437" t="s">
        <v>327</v>
      </c>
      <c r="T63" s="437"/>
      <c r="U63" s="273" t="s">
        <v>327</v>
      </c>
      <c r="V63" s="273" t="s">
        <v>464</v>
      </c>
      <c r="W63" s="273" t="s">
        <v>327</v>
      </c>
      <c r="X63" s="273" t="s">
        <v>327</v>
      </c>
      <c r="Y63" s="273" t="s">
        <v>327</v>
      </c>
      <c r="Z63" s="273" t="s">
        <v>327</v>
      </c>
      <c r="AA63" s="273" t="s">
        <v>327</v>
      </c>
      <c r="AB63" s="273" t="s">
        <v>327</v>
      </c>
      <c r="AC63" s="273" t="s">
        <v>327</v>
      </c>
      <c r="AD63" s="273" t="s">
        <v>327</v>
      </c>
      <c r="AE63" s="273" t="s">
        <v>649</v>
      </c>
    </row>
    <row r="64" spans="1:31" ht="13.5" thickBot="1">
      <c r="A64" s="442"/>
      <c r="B64" s="442"/>
      <c r="C64" s="442"/>
      <c r="D64" s="442" t="s">
        <v>465</v>
      </c>
      <c r="E64" s="442"/>
      <c r="F64" s="442"/>
      <c r="G64" s="442"/>
      <c r="H64" s="442"/>
      <c r="I64" s="273" t="s">
        <v>327</v>
      </c>
      <c r="J64" s="273" t="s">
        <v>327</v>
      </c>
      <c r="K64" s="273" t="s">
        <v>327</v>
      </c>
      <c r="L64" s="273" t="s">
        <v>466</v>
      </c>
      <c r="M64" s="437" t="s">
        <v>327</v>
      </c>
      <c r="N64" s="437"/>
      <c r="O64" s="437" t="s">
        <v>327</v>
      </c>
      <c r="P64" s="437"/>
      <c r="Q64" s="437"/>
      <c r="R64" s="273" t="s">
        <v>327</v>
      </c>
      <c r="S64" s="437" t="s">
        <v>327</v>
      </c>
      <c r="T64" s="437"/>
      <c r="U64" s="273" t="s">
        <v>327</v>
      </c>
      <c r="V64" s="273" t="s">
        <v>327</v>
      </c>
      <c r="W64" s="273" t="s">
        <v>327</v>
      </c>
      <c r="X64" s="273" t="s">
        <v>327</v>
      </c>
      <c r="Y64" s="273" t="s">
        <v>327</v>
      </c>
      <c r="Z64" s="273" t="s">
        <v>327</v>
      </c>
      <c r="AA64" s="273" t="s">
        <v>327</v>
      </c>
      <c r="AB64" s="273" t="s">
        <v>327</v>
      </c>
      <c r="AC64" s="273" t="s">
        <v>650</v>
      </c>
      <c r="AD64" s="273" t="s">
        <v>327</v>
      </c>
      <c r="AE64" s="273" t="s">
        <v>651</v>
      </c>
    </row>
    <row r="65" spans="1:31" ht="13.5" thickBot="1">
      <c r="A65" s="442"/>
      <c r="B65" s="442"/>
      <c r="C65" s="442"/>
      <c r="D65" s="438" t="s">
        <v>401</v>
      </c>
      <c r="E65" s="438"/>
      <c r="F65" s="438"/>
      <c r="G65" s="438"/>
      <c r="H65" s="438"/>
      <c r="I65" s="274" t="s">
        <v>652</v>
      </c>
      <c r="J65" s="274" t="s">
        <v>467</v>
      </c>
      <c r="K65" s="274" t="s">
        <v>416</v>
      </c>
      <c r="L65" s="274" t="s">
        <v>653</v>
      </c>
      <c r="M65" s="439" t="s">
        <v>468</v>
      </c>
      <c r="N65" s="439"/>
      <c r="O65" s="439" t="s">
        <v>646</v>
      </c>
      <c r="P65" s="439"/>
      <c r="Q65" s="439"/>
      <c r="R65" s="274" t="s">
        <v>327</v>
      </c>
      <c r="S65" s="439" t="s">
        <v>327</v>
      </c>
      <c r="T65" s="439"/>
      <c r="U65" s="274" t="s">
        <v>449</v>
      </c>
      <c r="V65" s="274" t="s">
        <v>469</v>
      </c>
      <c r="W65" s="274" t="s">
        <v>327</v>
      </c>
      <c r="X65" s="274" t="s">
        <v>327</v>
      </c>
      <c r="Y65" s="274" t="s">
        <v>327</v>
      </c>
      <c r="Z65" s="274" t="s">
        <v>460</v>
      </c>
      <c r="AA65" s="274" t="s">
        <v>327</v>
      </c>
      <c r="AB65" s="274" t="s">
        <v>455</v>
      </c>
      <c r="AC65" s="274" t="s">
        <v>650</v>
      </c>
      <c r="AD65" s="274" t="s">
        <v>327</v>
      </c>
      <c r="AE65" s="274" t="s">
        <v>654</v>
      </c>
    </row>
    <row r="66" spans="1:31" ht="13.5" thickBot="1">
      <c r="A66" s="442"/>
      <c r="B66" s="442" t="s">
        <v>329</v>
      </c>
      <c r="C66" s="442"/>
      <c r="D66" s="442" t="s">
        <v>447</v>
      </c>
      <c r="E66" s="442"/>
      <c r="F66" s="442"/>
      <c r="G66" s="442"/>
      <c r="H66" s="442"/>
      <c r="I66" s="273" t="s">
        <v>327</v>
      </c>
      <c r="J66" s="273" t="s">
        <v>327</v>
      </c>
      <c r="K66" s="273" t="s">
        <v>327</v>
      </c>
      <c r="L66" s="273" t="s">
        <v>327</v>
      </c>
      <c r="M66" s="437" t="s">
        <v>327</v>
      </c>
      <c r="N66" s="437"/>
      <c r="O66" s="437" t="s">
        <v>327</v>
      </c>
      <c r="P66" s="437"/>
      <c r="Q66" s="437"/>
      <c r="R66" s="273" t="s">
        <v>327</v>
      </c>
      <c r="S66" s="437" t="s">
        <v>416</v>
      </c>
      <c r="T66" s="437"/>
      <c r="U66" s="273" t="s">
        <v>327</v>
      </c>
      <c r="V66" s="273" t="s">
        <v>327</v>
      </c>
      <c r="W66" s="273" t="s">
        <v>327</v>
      </c>
      <c r="X66" s="273" t="s">
        <v>327</v>
      </c>
      <c r="Y66" s="273" t="s">
        <v>327</v>
      </c>
      <c r="Z66" s="273" t="s">
        <v>327</v>
      </c>
      <c r="AA66" s="273" t="s">
        <v>327</v>
      </c>
      <c r="AB66" s="273" t="s">
        <v>327</v>
      </c>
      <c r="AC66" s="273" t="s">
        <v>327</v>
      </c>
      <c r="AD66" s="273" t="s">
        <v>327</v>
      </c>
      <c r="AE66" s="273" t="s">
        <v>416</v>
      </c>
    </row>
    <row r="67" spans="1:31" ht="13.5" thickBot="1">
      <c r="A67" s="442"/>
      <c r="B67" s="442"/>
      <c r="C67" s="442"/>
      <c r="D67" s="442" t="s">
        <v>245</v>
      </c>
      <c r="E67" s="442"/>
      <c r="F67" s="442"/>
      <c r="G67" s="442"/>
      <c r="H67" s="442"/>
      <c r="I67" s="273" t="s">
        <v>327</v>
      </c>
      <c r="J67" s="273" t="s">
        <v>327</v>
      </c>
      <c r="K67" s="273" t="s">
        <v>327</v>
      </c>
      <c r="L67" s="273" t="s">
        <v>327</v>
      </c>
      <c r="M67" s="437" t="s">
        <v>655</v>
      </c>
      <c r="N67" s="437"/>
      <c r="O67" s="437" t="s">
        <v>327</v>
      </c>
      <c r="P67" s="437"/>
      <c r="Q67" s="437"/>
      <c r="R67" s="273" t="s">
        <v>327</v>
      </c>
      <c r="S67" s="437" t="s">
        <v>327</v>
      </c>
      <c r="T67" s="437"/>
      <c r="U67" s="273" t="s">
        <v>327</v>
      </c>
      <c r="V67" s="273" t="s">
        <v>327</v>
      </c>
      <c r="W67" s="273" t="s">
        <v>327</v>
      </c>
      <c r="X67" s="273" t="s">
        <v>327</v>
      </c>
      <c r="Y67" s="273" t="s">
        <v>327</v>
      </c>
      <c r="Z67" s="273" t="s">
        <v>327</v>
      </c>
      <c r="AA67" s="273" t="s">
        <v>327</v>
      </c>
      <c r="AB67" s="273" t="s">
        <v>327</v>
      </c>
      <c r="AC67" s="273" t="s">
        <v>327</v>
      </c>
      <c r="AD67" s="273" t="s">
        <v>327</v>
      </c>
      <c r="AE67" s="273" t="s">
        <v>655</v>
      </c>
    </row>
    <row r="68" spans="1:31" ht="13.5" thickBot="1">
      <c r="A68" s="442"/>
      <c r="B68" s="442"/>
      <c r="C68" s="442"/>
      <c r="D68" s="438" t="s">
        <v>404</v>
      </c>
      <c r="E68" s="438"/>
      <c r="F68" s="438"/>
      <c r="G68" s="438"/>
      <c r="H68" s="438"/>
      <c r="I68" s="274" t="s">
        <v>327</v>
      </c>
      <c r="J68" s="274" t="s">
        <v>327</v>
      </c>
      <c r="K68" s="274" t="s">
        <v>327</v>
      </c>
      <c r="L68" s="274" t="s">
        <v>327</v>
      </c>
      <c r="M68" s="439" t="s">
        <v>655</v>
      </c>
      <c r="N68" s="439"/>
      <c r="O68" s="439" t="s">
        <v>327</v>
      </c>
      <c r="P68" s="439"/>
      <c r="Q68" s="439"/>
      <c r="R68" s="274" t="s">
        <v>327</v>
      </c>
      <c r="S68" s="439" t="s">
        <v>416</v>
      </c>
      <c r="T68" s="439"/>
      <c r="U68" s="274" t="s">
        <v>327</v>
      </c>
      <c r="V68" s="274" t="s">
        <v>327</v>
      </c>
      <c r="W68" s="274" t="s">
        <v>327</v>
      </c>
      <c r="X68" s="274" t="s">
        <v>327</v>
      </c>
      <c r="Y68" s="274" t="s">
        <v>327</v>
      </c>
      <c r="Z68" s="274" t="s">
        <v>327</v>
      </c>
      <c r="AA68" s="274" t="s">
        <v>327</v>
      </c>
      <c r="AB68" s="274" t="s">
        <v>327</v>
      </c>
      <c r="AC68" s="274" t="s">
        <v>327</v>
      </c>
      <c r="AD68" s="274" t="s">
        <v>327</v>
      </c>
      <c r="AE68" s="274" t="s">
        <v>656</v>
      </c>
    </row>
    <row r="69" spans="1:31" ht="13.5" thickBot="1">
      <c r="A69" s="442"/>
      <c r="B69" s="440" t="s">
        <v>405</v>
      </c>
      <c r="C69" s="440"/>
      <c r="D69" s="440"/>
      <c r="E69" s="440"/>
      <c r="F69" s="440"/>
      <c r="G69" s="440"/>
      <c r="H69" s="440"/>
      <c r="I69" s="275" t="s">
        <v>652</v>
      </c>
      <c r="J69" s="275" t="s">
        <v>467</v>
      </c>
      <c r="K69" s="275" t="s">
        <v>416</v>
      </c>
      <c r="L69" s="275" t="s">
        <v>653</v>
      </c>
      <c r="M69" s="441" t="s">
        <v>657</v>
      </c>
      <c r="N69" s="441"/>
      <c r="O69" s="441" t="s">
        <v>646</v>
      </c>
      <c r="P69" s="441"/>
      <c r="Q69" s="441"/>
      <c r="R69" s="275" t="s">
        <v>327</v>
      </c>
      <c r="S69" s="441" t="s">
        <v>416</v>
      </c>
      <c r="T69" s="441"/>
      <c r="U69" s="275" t="s">
        <v>449</v>
      </c>
      <c r="V69" s="275" t="s">
        <v>469</v>
      </c>
      <c r="W69" s="275" t="s">
        <v>327</v>
      </c>
      <c r="X69" s="275" t="s">
        <v>327</v>
      </c>
      <c r="Y69" s="275" t="s">
        <v>327</v>
      </c>
      <c r="Z69" s="275" t="s">
        <v>460</v>
      </c>
      <c r="AA69" s="275" t="s">
        <v>327</v>
      </c>
      <c r="AB69" s="275" t="s">
        <v>455</v>
      </c>
      <c r="AC69" s="275" t="s">
        <v>650</v>
      </c>
      <c r="AD69" s="275" t="s">
        <v>327</v>
      </c>
      <c r="AE69" s="275" t="s">
        <v>658</v>
      </c>
    </row>
    <row r="70" spans="1:31" ht="13.5" thickBot="1">
      <c r="A70" s="442" t="s">
        <v>10</v>
      </c>
      <c r="B70" s="442" t="s">
        <v>326</v>
      </c>
      <c r="C70" s="442"/>
      <c r="D70" s="442" t="s">
        <v>378</v>
      </c>
      <c r="E70" s="442"/>
      <c r="F70" s="442"/>
      <c r="G70" s="442"/>
      <c r="H70" s="442"/>
      <c r="I70" s="273" t="s">
        <v>659</v>
      </c>
      <c r="J70" s="273" t="s">
        <v>327</v>
      </c>
      <c r="K70" s="273" t="s">
        <v>327</v>
      </c>
      <c r="L70" s="273" t="s">
        <v>327</v>
      </c>
      <c r="M70" s="437" t="s">
        <v>660</v>
      </c>
      <c r="N70" s="437"/>
      <c r="O70" s="437" t="s">
        <v>327</v>
      </c>
      <c r="P70" s="437"/>
      <c r="Q70" s="437"/>
      <c r="R70" s="273" t="s">
        <v>327</v>
      </c>
      <c r="S70" s="437" t="s">
        <v>327</v>
      </c>
      <c r="T70" s="437"/>
      <c r="U70" s="273" t="s">
        <v>327</v>
      </c>
      <c r="V70" s="273" t="s">
        <v>327</v>
      </c>
      <c r="W70" s="273" t="s">
        <v>327</v>
      </c>
      <c r="X70" s="273" t="s">
        <v>327</v>
      </c>
      <c r="Y70" s="273" t="s">
        <v>327</v>
      </c>
      <c r="Z70" s="273" t="s">
        <v>327</v>
      </c>
      <c r="AA70" s="273" t="s">
        <v>327</v>
      </c>
      <c r="AB70" s="273" t="s">
        <v>327</v>
      </c>
      <c r="AC70" s="273" t="s">
        <v>661</v>
      </c>
      <c r="AD70" s="273" t="s">
        <v>327</v>
      </c>
      <c r="AE70" s="273" t="s">
        <v>662</v>
      </c>
    </row>
    <row r="71" spans="1:31" ht="13.5" thickBot="1">
      <c r="A71" s="442"/>
      <c r="B71" s="442"/>
      <c r="C71" s="442"/>
      <c r="D71" s="442" t="s">
        <v>379</v>
      </c>
      <c r="E71" s="442"/>
      <c r="F71" s="442"/>
      <c r="G71" s="442"/>
      <c r="H71" s="442"/>
      <c r="I71" s="273" t="s">
        <v>663</v>
      </c>
      <c r="J71" s="273" t="s">
        <v>327</v>
      </c>
      <c r="K71" s="273" t="s">
        <v>327</v>
      </c>
      <c r="L71" s="273" t="s">
        <v>664</v>
      </c>
      <c r="M71" s="437" t="s">
        <v>327</v>
      </c>
      <c r="N71" s="437"/>
      <c r="O71" s="437" t="s">
        <v>327</v>
      </c>
      <c r="P71" s="437"/>
      <c r="Q71" s="437"/>
      <c r="R71" s="273" t="s">
        <v>327</v>
      </c>
      <c r="S71" s="437" t="s">
        <v>327</v>
      </c>
      <c r="T71" s="437"/>
      <c r="U71" s="273" t="s">
        <v>327</v>
      </c>
      <c r="V71" s="273" t="s">
        <v>327</v>
      </c>
      <c r="W71" s="273" t="s">
        <v>327</v>
      </c>
      <c r="X71" s="273" t="s">
        <v>327</v>
      </c>
      <c r="Y71" s="273" t="s">
        <v>327</v>
      </c>
      <c r="Z71" s="273" t="s">
        <v>327</v>
      </c>
      <c r="AA71" s="273" t="s">
        <v>327</v>
      </c>
      <c r="AB71" s="273" t="s">
        <v>327</v>
      </c>
      <c r="AC71" s="273" t="s">
        <v>327</v>
      </c>
      <c r="AD71" s="273" t="s">
        <v>327</v>
      </c>
      <c r="AE71" s="273" t="s">
        <v>665</v>
      </c>
    </row>
    <row r="72" spans="1:31" ht="13.5" thickBot="1">
      <c r="A72" s="442"/>
      <c r="B72" s="442"/>
      <c r="C72" s="442"/>
      <c r="D72" s="442" t="s">
        <v>381</v>
      </c>
      <c r="E72" s="442"/>
      <c r="F72" s="442"/>
      <c r="G72" s="442"/>
      <c r="H72" s="442"/>
      <c r="I72" s="273" t="s">
        <v>470</v>
      </c>
      <c r="J72" s="273" t="s">
        <v>471</v>
      </c>
      <c r="K72" s="273" t="s">
        <v>327</v>
      </c>
      <c r="L72" s="273" t="s">
        <v>327</v>
      </c>
      <c r="M72" s="437" t="s">
        <v>418</v>
      </c>
      <c r="N72" s="437"/>
      <c r="O72" s="437" t="s">
        <v>327</v>
      </c>
      <c r="P72" s="437"/>
      <c r="Q72" s="437"/>
      <c r="R72" s="273" t="s">
        <v>327</v>
      </c>
      <c r="S72" s="437" t="s">
        <v>327</v>
      </c>
      <c r="T72" s="437"/>
      <c r="U72" s="273" t="s">
        <v>327</v>
      </c>
      <c r="V72" s="273" t="s">
        <v>327</v>
      </c>
      <c r="W72" s="273" t="s">
        <v>327</v>
      </c>
      <c r="X72" s="273" t="s">
        <v>327</v>
      </c>
      <c r="Y72" s="273" t="s">
        <v>327</v>
      </c>
      <c r="Z72" s="273" t="s">
        <v>327</v>
      </c>
      <c r="AA72" s="273" t="s">
        <v>327</v>
      </c>
      <c r="AB72" s="273" t="s">
        <v>327</v>
      </c>
      <c r="AC72" s="273" t="s">
        <v>327</v>
      </c>
      <c r="AD72" s="273" t="s">
        <v>327</v>
      </c>
      <c r="AE72" s="273" t="s">
        <v>472</v>
      </c>
    </row>
    <row r="73" spans="1:31" ht="13.5" thickBot="1">
      <c r="A73" s="442"/>
      <c r="B73" s="442"/>
      <c r="C73" s="442"/>
      <c r="D73" s="442" t="s">
        <v>473</v>
      </c>
      <c r="E73" s="442"/>
      <c r="F73" s="442"/>
      <c r="G73" s="442"/>
      <c r="H73" s="442"/>
      <c r="I73" s="273" t="s">
        <v>666</v>
      </c>
      <c r="J73" s="273" t="s">
        <v>327</v>
      </c>
      <c r="K73" s="273" t="s">
        <v>327</v>
      </c>
      <c r="L73" s="273" t="s">
        <v>327</v>
      </c>
      <c r="M73" s="437" t="s">
        <v>327</v>
      </c>
      <c r="N73" s="437"/>
      <c r="O73" s="437" t="s">
        <v>327</v>
      </c>
      <c r="P73" s="437"/>
      <c r="Q73" s="437"/>
      <c r="R73" s="273" t="s">
        <v>327</v>
      </c>
      <c r="S73" s="437" t="s">
        <v>327</v>
      </c>
      <c r="T73" s="437"/>
      <c r="U73" s="273" t="s">
        <v>327</v>
      </c>
      <c r="V73" s="273" t="s">
        <v>327</v>
      </c>
      <c r="W73" s="273" t="s">
        <v>327</v>
      </c>
      <c r="X73" s="273" t="s">
        <v>327</v>
      </c>
      <c r="Y73" s="273" t="s">
        <v>327</v>
      </c>
      <c r="Z73" s="273" t="s">
        <v>327</v>
      </c>
      <c r="AA73" s="273" t="s">
        <v>327</v>
      </c>
      <c r="AB73" s="273" t="s">
        <v>327</v>
      </c>
      <c r="AC73" s="273" t="s">
        <v>327</v>
      </c>
      <c r="AD73" s="273" t="s">
        <v>327</v>
      </c>
      <c r="AE73" s="273" t="s">
        <v>666</v>
      </c>
    </row>
    <row r="74" spans="1:31" ht="13.5" thickBot="1">
      <c r="A74" s="442"/>
      <c r="B74" s="442"/>
      <c r="C74" s="442"/>
      <c r="D74" s="438" t="s">
        <v>401</v>
      </c>
      <c r="E74" s="438"/>
      <c r="F74" s="438"/>
      <c r="G74" s="438"/>
      <c r="H74" s="438"/>
      <c r="I74" s="274" t="s">
        <v>667</v>
      </c>
      <c r="J74" s="274" t="s">
        <v>471</v>
      </c>
      <c r="K74" s="274" t="s">
        <v>327</v>
      </c>
      <c r="L74" s="274" t="s">
        <v>664</v>
      </c>
      <c r="M74" s="439" t="s">
        <v>668</v>
      </c>
      <c r="N74" s="439"/>
      <c r="O74" s="439" t="s">
        <v>327</v>
      </c>
      <c r="P74" s="439"/>
      <c r="Q74" s="439"/>
      <c r="R74" s="274" t="s">
        <v>327</v>
      </c>
      <c r="S74" s="439" t="s">
        <v>327</v>
      </c>
      <c r="T74" s="439"/>
      <c r="U74" s="274" t="s">
        <v>327</v>
      </c>
      <c r="V74" s="274" t="s">
        <v>327</v>
      </c>
      <c r="W74" s="274" t="s">
        <v>327</v>
      </c>
      <c r="X74" s="274" t="s">
        <v>327</v>
      </c>
      <c r="Y74" s="274" t="s">
        <v>327</v>
      </c>
      <c r="Z74" s="274" t="s">
        <v>327</v>
      </c>
      <c r="AA74" s="274" t="s">
        <v>327</v>
      </c>
      <c r="AB74" s="274" t="s">
        <v>327</v>
      </c>
      <c r="AC74" s="274" t="s">
        <v>661</v>
      </c>
      <c r="AD74" s="274" t="s">
        <v>327</v>
      </c>
      <c r="AE74" s="274" t="s">
        <v>669</v>
      </c>
    </row>
    <row r="75" spans="1:31" ht="13.5" thickBot="1">
      <c r="A75" s="442"/>
      <c r="B75" s="440" t="s">
        <v>405</v>
      </c>
      <c r="C75" s="440"/>
      <c r="D75" s="440"/>
      <c r="E75" s="440"/>
      <c r="F75" s="440"/>
      <c r="G75" s="440"/>
      <c r="H75" s="440"/>
      <c r="I75" s="275" t="s">
        <v>667</v>
      </c>
      <c r="J75" s="275" t="s">
        <v>471</v>
      </c>
      <c r="K75" s="275" t="s">
        <v>327</v>
      </c>
      <c r="L75" s="275" t="s">
        <v>664</v>
      </c>
      <c r="M75" s="441" t="s">
        <v>668</v>
      </c>
      <c r="N75" s="441"/>
      <c r="O75" s="441" t="s">
        <v>327</v>
      </c>
      <c r="P75" s="441"/>
      <c r="Q75" s="441"/>
      <c r="R75" s="275" t="s">
        <v>327</v>
      </c>
      <c r="S75" s="441" t="s">
        <v>327</v>
      </c>
      <c r="T75" s="441"/>
      <c r="U75" s="275" t="s">
        <v>327</v>
      </c>
      <c r="V75" s="275" t="s">
        <v>327</v>
      </c>
      <c r="W75" s="275" t="s">
        <v>327</v>
      </c>
      <c r="X75" s="275" t="s">
        <v>327</v>
      </c>
      <c r="Y75" s="275" t="s">
        <v>327</v>
      </c>
      <c r="Z75" s="275" t="s">
        <v>327</v>
      </c>
      <c r="AA75" s="275" t="s">
        <v>327</v>
      </c>
      <c r="AB75" s="275" t="s">
        <v>327</v>
      </c>
      <c r="AC75" s="275" t="s">
        <v>661</v>
      </c>
      <c r="AD75" s="275" t="s">
        <v>327</v>
      </c>
      <c r="AE75" s="275" t="s">
        <v>669</v>
      </c>
    </row>
    <row r="76" spans="1:31" ht="13.5" thickBot="1">
      <c r="A76" s="442" t="s">
        <v>12</v>
      </c>
      <c r="B76" s="442" t="s">
        <v>326</v>
      </c>
      <c r="C76" s="442"/>
      <c r="D76" s="442" t="s">
        <v>382</v>
      </c>
      <c r="E76" s="442"/>
      <c r="F76" s="442"/>
      <c r="G76" s="442"/>
      <c r="H76" s="442"/>
      <c r="I76" s="273" t="s">
        <v>327</v>
      </c>
      <c r="J76" s="273" t="s">
        <v>327</v>
      </c>
      <c r="K76" s="273" t="s">
        <v>327</v>
      </c>
      <c r="L76" s="273" t="s">
        <v>327</v>
      </c>
      <c r="M76" s="437" t="s">
        <v>327</v>
      </c>
      <c r="N76" s="437"/>
      <c r="O76" s="437" t="s">
        <v>474</v>
      </c>
      <c r="P76" s="437"/>
      <c r="Q76" s="437"/>
      <c r="R76" s="273" t="s">
        <v>327</v>
      </c>
      <c r="S76" s="437" t="s">
        <v>327</v>
      </c>
      <c r="T76" s="437"/>
      <c r="U76" s="273" t="s">
        <v>327</v>
      </c>
      <c r="V76" s="273" t="s">
        <v>327</v>
      </c>
      <c r="W76" s="273" t="s">
        <v>327</v>
      </c>
      <c r="X76" s="273" t="s">
        <v>327</v>
      </c>
      <c r="Y76" s="273" t="s">
        <v>327</v>
      </c>
      <c r="Z76" s="273" t="s">
        <v>327</v>
      </c>
      <c r="AA76" s="273" t="s">
        <v>327</v>
      </c>
      <c r="AB76" s="273" t="s">
        <v>327</v>
      </c>
      <c r="AC76" s="273" t="s">
        <v>327</v>
      </c>
      <c r="AD76" s="273" t="s">
        <v>327</v>
      </c>
      <c r="AE76" s="273" t="s">
        <v>474</v>
      </c>
    </row>
    <row r="77" spans="1:31" ht="13.5" thickBot="1">
      <c r="A77" s="442"/>
      <c r="B77" s="442"/>
      <c r="C77" s="442"/>
      <c r="D77" s="442" t="s">
        <v>475</v>
      </c>
      <c r="E77" s="442"/>
      <c r="F77" s="442"/>
      <c r="G77" s="442"/>
      <c r="H77" s="442"/>
      <c r="I77" s="273" t="s">
        <v>408</v>
      </c>
      <c r="J77" s="273" t="s">
        <v>327</v>
      </c>
      <c r="K77" s="273" t="s">
        <v>327</v>
      </c>
      <c r="L77" s="273" t="s">
        <v>327</v>
      </c>
      <c r="M77" s="437" t="s">
        <v>327</v>
      </c>
      <c r="N77" s="437"/>
      <c r="O77" s="437" t="s">
        <v>327</v>
      </c>
      <c r="P77" s="437"/>
      <c r="Q77" s="437"/>
      <c r="R77" s="273" t="s">
        <v>327</v>
      </c>
      <c r="S77" s="437" t="s">
        <v>327</v>
      </c>
      <c r="T77" s="437"/>
      <c r="U77" s="273" t="s">
        <v>327</v>
      </c>
      <c r="V77" s="273" t="s">
        <v>327</v>
      </c>
      <c r="W77" s="273" t="s">
        <v>327</v>
      </c>
      <c r="X77" s="273" t="s">
        <v>327</v>
      </c>
      <c r="Y77" s="273" t="s">
        <v>327</v>
      </c>
      <c r="Z77" s="273" t="s">
        <v>327</v>
      </c>
      <c r="AA77" s="273" t="s">
        <v>327</v>
      </c>
      <c r="AB77" s="273" t="s">
        <v>327</v>
      </c>
      <c r="AC77" s="273" t="s">
        <v>327</v>
      </c>
      <c r="AD77" s="273" t="s">
        <v>327</v>
      </c>
      <c r="AE77" s="273" t="s">
        <v>408</v>
      </c>
    </row>
    <row r="78" spans="1:31" ht="13.5" thickBot="1">
      <c r="A78" s="442"/>
      <c r="B78" s="442"/>
      <c r="C78" s="442"/>
      <c r="D78" s="442" t="s">
        <v>476</v>
      </c>
      <c r="E78" s="442"/>
      <c r="F78" s="442"/>
      <c r="G78" s="442"/>
      <c r="H78" s="442"/>
      <c r="I78" s="273" t="s">
        <v>327</v>
      </c>
      <c r="J78" s="273" t="s">
        <v>327</v>
      </c>
      <c r="K78" s="273" t="s">
        <v>327</v>
      </c>
      <c r="L78" s="273" t="s">
        <v>327</v>
      </c>
      <c r="M78" s="437" t="s">
        <v>327</v>
      </c>
      <c r="N78" s="437"/>
      <c r="O78" s="437" t="s">
        <v>474</v>
      </c>
      <c r="P78" s="437"/>
      <c r="Q78" s="437"/>
      <c r="R78" s="273" t="s">
        <v>327</v>
      </c>
      <c r="S78" s="437" t="s">
        <v>327</v>
      </c>
      <c r="T78" s="437"/>
      <c r="U78" s="273" t="s">
        <v>327</v>
      </c>
      <c r="V78" s="273" t="s">
        <v>327</v>
      </c>
      <c r="W78" s="273" t="s">
        <v>327</v>
      </c>
      <c r="X78" s="273" t="s">
        <v>327</v>
      </c>
      <c r="Y78" s="273" t="s">
        <v>327</v>
      </c>
      <c r="Z78" s="273" t="s">
        <v>327</v>
      </c>
      <c r="AA78" s="273" t="s">
        <v>327</v>
      </c>
      <c r="AB78" s="273" t="s">
        <v>327</v>
      </c>
      <c r="AC78" s="273" t="s">
        <v>327</v>
      </c>
      <c r="AD78" s="273" t="s">
        <v>327</v>
      </c>
      <c r="AE78" s="273" t="s">
        <v>474</v>
      </c>
    </row>
    <row r="79" spans="1:31" ht="13.5" thickBot="1">
      <c r="A79" s="442"/>
      <c r="B79" s="442"/>
      <c r="C79" s="442"/>
      <c r="D79" s="442" t="s">
        <v>477</v>
      </c>
      <c r="E79" s="442"/>
      <c r="F79" s="442"/>
      <c r="G79" s="442"/>
      <c r="H79" s="442"/>
      <c r="I79" s="273" t="s">
        <v>478</v>
      </c>
      <c r="J79" s="273" t="s">
        <v>416</v>
      </c>
      <c r="K79" s="273" t="s">
        <v>479</v>
      </c>
      <c r="L79" s="273" t="s">
        <v>327</v>
      </c>
      <c r="M79" s="437" t="s">
        <v>327</v>
      </c>
      <c r="N79" s="437"/>
      <c r="O79" s="437" t="s">
        <v>327</v>
      </c>
      <c r="P79" s="437"/>
      <c r="Q79" s="437"/>
      <c r="R79" s="273" t="s">
        <v>327</v>
      </c>
      <c r="S79" s="437" t="s">
        <v>327</v>
      </c>
      <c r="T79" s="437"/>
      <c r="U79" s="273" t="s">
        <v>327</v>
      </c>
      <c r="V79" s="273" t="s">
        <v>327</v>
      </c>
      <c r="W79" s="273" t="s">
        <v>327</v>
      </c>
      <c r="X79" s="273" t="s">
        <v>327</v>
      </c>
      <c r="Y79" s="273" t="s">
        <v>327</v>
      </c>
      <c r="Z79" s="273" t="s">
        <v>327</v>
      </c>
      <c r="AA79" s="273" t="s">
        <v>327</v>
      </c>
      <c r="AB79" s="273" t="s">
        <v>327</v>
      </c>
      <c r="AC79" s="273" t="s">
        <v>480</v>
      </c>
      <c r="AD79" s="273" t="s">
        <v>327</v>
      </c>
      <c r="AE79" s="273" t="s">
        <v>481</v>
      </c>
    </row>
    <row r="80" spans="1:31" ht="13.5" thickBot="1">
      <c r="A80" s="442"/>
      <c r="B80" s="442"/>
      <c r="C80" s="442"/>
      <c r="D80" s="438" t="s">
        <v>401</v>
      </c>
      <c r="E80" s="438"/>
      <c r="F80" s="438"/>
      <c r="G80" s="438"/>
      <c r="H80" s="438"/>
      <c r="I80" s="274" t="s">
        <v>482</v>
      </c>
      <c r="J80" s="274" t="s">
        <v>416</v>
      </c>
      <c r="K80" s="274" t="s">
        <v>479</v>
      </c>
      <c r="L80" s="274" t="s">
        <v>327</v>
      </c>
      <c r="M80" s="439" t="s">
        <v>327</v>
      </c>
      <c r="N80" s="439"/>
      <c r="O80" s="439" t="s">
        <v>670</v>
      </c>
      <c r="P80" s="439"/>
      <c r="Q80" s="439"/>
      <c r="R80" s="274" t="s">
        <v>327</v>
      </c>
      <c r="S80" s="439" t="s">
        <v>327</v>
      </c>
      <c r="T80" s="439"/>
      <c r="U80" s="274" t="s">
        <v>327</v>
      </c>
      <c r="V80" s="274" t="s">
        <v>327</v>
      </c>
      <c r="W80" s="274" t="s">
        <v>327</v>
      </c>
      <c r="X80" s="274" t="s">
        <v>327</v>
      </c>
      <c r="Y80" s="274" t="s">
        <v>327</v>
      </c>
      <c r="Z80" s="274" t="s">
        <v>327</v>
      </c>
      <c r="AA80" s="274" t="s">
        <v>327</v>
      </c>
      <c r="AB80" s="274" t="s">
        <v>327</v>
      </c>
      <c r="AC80" s="274" t="s">
        <v>480</v>
      </c>
      <c r="AD80" s="274" t="s">
        <v>327</v>
      </c>
      <c r="AE80" s="274" t="s">
        <v>671</v>
      </c>
    </row>
    <row r="81" spans="1:31" ht="13.5" thickBot="1">
      <c r="A81" s="442"/>
      <c r="B81" s="440" t="s">
        <v>405</v>
      </c>
      <c r="C81" s="440"/>
      <c r="D81" s="440"/>
      <c r="E81" s="440"/>
      <c r="F81" s="440"/>
      <c r="G81" s="440"/>
      <c r="H81" s="440"/>
      <c r="I81" s="275" t="s">
        <v>482</v>
      </c>
      <c r="J81" s="275" t="s">
        <v>416</v>
      </c>
      <c r="K81" s="275" t="s">
        <v>479</v>
      </c>
      <c r="L81" s="275" t="s">
        <v>327</v>
      </c>
      <c r="M81" s="441" t="s">
        <v>327</v>
      </c>
      <c r="N81" s="441"/>
      <c r="O81" s="441" t="s">
        <v>670</v>
      </c>
      <c r="P81" s="441"/>
      <c r="Q81" s="441"/>
      <c r="R81" s="275" t="s">
        <v>327</v>
      </c>
      <c r="S81" s="441" t="s">
        <v>327</v>
      </c>
      <c r="T81" s="441"/>
      <c r="U81" s="275" t="s">
        <v>327</v>
      </c>
      <c r="V81" s="275" t="s">
        <v>327</v>
      </c>
      <c r="W81" s="275" t="s">
        <v>327</v>
      </c>
      <c r="X81" s="275" t="s">
        <v>327</v>
      </c>
      <c r="Y81" s="275" t="s">
        <v>327</v>
      </c>
      <c r="Z81" s="275" t="s">
        <v>327</v>
      </c>
      <c r="AA81" s="275" t="s">
        <v>327</v>
      </c>
      <c r="AB81" s="275" t="s">
        <v>327</v>
      </c>
      <c r="AC81" s="275" t="s">
        <v>480</v>
      </c>
      <c r="AD81" s="275" t="s">
        <v>327</v>
      </c>
      <c r="AE81" s="275" t="s">
        <v>671</v>
      </c>
    </row>
    <row r="82" spans="1:31" ht="13.5" thickBot="1">
      <c r="A82" s="442" t="s">
        <v>56</v>
      </c>
      <c r="B82" s="442" t="s">
        <v>326</v>
      </c>
      <c r="C82" s="442"/>
      <c r="D82" s="442" t="s">
        <v>384</v>
      </c>
      <c r="E82" s="442"/>
      <c r="F82" s="442"/>
      <c r="G82" s="442"/>
      <c r="H82" s="442"/>
      <c r="I82" s="273" t="s">
        <v>412</v>
      </c>
      <c r="J82" s="273" t="s">
        <v>327</v>
      </c>
      <c r="K82" s="273" t="s">
        <v>327</v>
      </c>
      <c r="L82" s="273" t="s">
        <v>483</v>
      </c>
      <c r="M82" s="437" t="s">
        <v>327</v>
      </c>
      <c r="N82" s="437"/>
      <c r="O82" s="437" t="s">
        <v>672</v>
      </c>
      <c r="P82" s="437"/>
      <c r="Q82" s="437"/>
      <c r="R82" s="273" t="s">
        <v>327</v>
      </c>
      <c r="S82" s="437" t="s">
        <v>327</v>
      </c>
      <c r="T82" s="437"/>
      <c r="U82" s="273" t="s">
        <v>327</v>
      </c>
      <c r="V82" s="273" t="s">
        <v>327</v>
      </c>
      <c r="W82" s="273" t="s">
        <v>673</v>
      </c>
      <c r="X82" s="273" t="s">
        <v>327</v>
      </c>
      <c r="Y82" s="273" t="s">
        <v>327</v>
      </c>
      <c r="Z82" s="273" t="s">
        <v>484</v>
      </c>
      <c r="AA82" s="273" t="s">
        <v>327</v>
      </c>
      <c r="AB82" s="273" t="s">
        <v>327</v>
      </c>
      <c r="AC82" s="273" t="s">
        <v>327</v>
      </c>
      <c r="AD82" s="273" t="s">
        <v>327</v>
      </c>
      <c r="AE82" s="273" t="s">
        <v>674</v>
      </c>
    </row>
    <row r="83" spans="1:31" ht="13.5" thickBot="1">
      <c r="A83" s="442"/>
      <c r="B83" s="442"/>
      <c r="C83" s="442"/>
      <c r="D83" s="442" t="s">
        <v>485</v>
      </c>
      <c r="E83" s="442"/>
      <c r="F83" s="442"/>
      <c r="G83" s="442"/>
      <c r="H83" s="442"/>
      <c r="I83" s="273" t="s">
        <v>327</v>
      </c>
      <c r="J83" s="273" t="s">
        <v>327</v>
      </c>
      <c r="K83" s="273" t="s">
        <v>327</v>
      </c>
      <c r="L83" s="273" t="s">
        <v>400</v>
      </c>
      <c r="M83" s="437" t="s">
        <v>327</v>
      </c>
      <c r="N83" s="437"/>
      <c r="O83" s="437" t="s">
        <v>675</v>
      </c>
      <c r="P83" s="437"/>
      <c r="Q83" s="437"/>
      <c r="R83" s="273" t="s">
        <v>327</v>
      </c>
      <c r="S83" s="437" t="s">
        <v>327</v>
      </c>
      <c r="T83" s="437"/>
      <c r="U83" s="273" t="s">
        <v>327</v>
      </c>
      <c r="V83" s="273" t="s">
        <v>327</v>
      </c>
      <c r="W83" s="273" t="s">
        <v>676</v>
      </c>
      <c r="X83" s="273" t="s">
        <v>327</v>
      </c>
      <c r="Y83" s="273" t="s">
        <v>327</v>
      </c>
      <c r="Z83" s="273" t="s">
        <v>327</v>
      </c>
      <c r="AA83" s="273" t="s">
        <v>327</v>
      </c>
      <c r="AB83" s="273" t="s">
        <v>327</v>
      </c>
      <c r="AC83" s="273" t="s">
        <v>327</v>
      </c>
      <c r="AD83" s="273" t="s">
        <v>327</v>
      </c>
      <c r="AE83" s="273" t="s">
        <v>677</v>
      </c>
    </row>
    <row r="84" spans="1:31" ht="13.5" thickBot="1">
      <c r="A84" s="442"/>
      <c r="B84" s="442"/>
      <c r="C84" s="442"/>
      <c r="D84" s="438" t="s">
        <v>401</v>
      </c>
      <c r="E84" s="438"/>
      <c r="F84" s="438"/>
      <c r="G84" s="438"/>
      <c r="H84" s="438"/>
      <c r="I84" s="274" t="s">
        <v>412</v>
      </c>
      <c r="J84" s="274" t="s">
        <v>327</v>
      </c>
      <c r="K84" s="274" t="s">
        <v>327</v>
      </c>
      <c r="L84" s="274" t="s">
        <v>486</v>
      </c>
      <c r="M84" s="439" t="s">
        <v>327</v>
      </c>
      <c r="N84" s="439"/>
      <c r="O84" s="439" t="s">
        <v>678</v>
      </c>
      <c r="P84" s="439"/>
      <c r="Q84" s="439"/>
      <c r="R84" s="274" t="s">
        <v>327</v>
      </c>
      <c r="S84" s="439" t="s">
        <v>327</v>
      </c>
      <c r="T84" s="439"/>
      <c r="U84" s="274" t="s">
        <v>327</v>
      </c>
      <c r="V84" s="274" t="s">
        <v>327</v>
      </c>
      <c r="W84" s="274" t="s">
        <v>679</v>
      </c>
      <c r="X84" s="274" t="s">
        <v>327</v>
      </c>
      <c r="Y84" s="274" t="s">
        <v>327</v>
      </c>
      <c r="Z84" s="274" t="s">
        <v>484</v>
      </c>
      <c r="AA84" s="274" t="s">
        <v>327</v>
      </c>
      <c r="AB84" s="274" t="s">
        <v>327</v>
      </c>
      <c r="AC84" s="274" t="s">
        <v>327</v>
      </c>
      <c r="AD84" s="274" t="s">
        <v>327</v>
      </c>
      <c r="AE84" s="274" t="s">
        <v>680</v>
      </c>
    </row>
    <row r="85" spans="1:31" ht="13.5" thickBot="1">
      <c r="A85" s="442"/>
      <c r="B85" s="440" t="s">
        <v>405</v>
      </c>
      <c r="C85" s="440"/>
      <c r="D85" s="440"/>
      <c r="E85" s="440"/>
      <c r="F85" s="440"/>
      <c r="G85" s="440"/>
      <c r="H85" s="440"/>
      <c r="I85" s="275" t="s">
        <v>412</v>
      </c>
      <c r="J85" s="275" t="s">
        <v>327</v>
      </c>
      <c r="K85" s="275" t="s">
        <v>327</v>
      </c>
      <c r="L85" s="275" t="s">
        <v>486</v>
      </c>
      <c r="M85" s="441" t="s">
        <v>327</v>
      </c>
      <c r="N85" s="441"/>
      <c r="O85" s="441" t="s">
        <v>678</v>
      </c>
      <c r="P85" s="441"/>
      <c r="Q85" s="441"/>
      <c r="R85" s="275" t="s">
        <v>327</v>
      </c>
      <c r="S85" s="441" t="s">
        <v>327</v>
      </c>
      <c r="T85" s="441"/>
      <c r="U85" s="275" t="s">
        <v>327</v>
      </c>
      <c r="V85" s="275" t="s">
        <v>327</v>
      </c>
      <c r="W85" s="275" t="s">
        <v>679</v>
      </c>
      <c r="X85" s="275" t="s">
        <v>327</v>
      </c>
      <c r="Y85" s="275" t="s">
        <v>327</v>
      </c>
      <c r="Z85" s="275" t="s">
        <v>484</v>
      </c>
      <c r="AA85" s="275" t="s">
        <v>327</v>
      </c>
      <c r="AB85" s="275" t="s">
        <v>327</v>
      </c>
      <c r="AC85" s="275" t="s">
        <v>327</v>
      </c>
      <c r="AD85" s="275" t="s">
        <v>327</v>
      </c>
      <c r="AE85" s="275" t="s">
        <v>680</v>
      </c>
    </row>
    <row r="86" spans="1:31" ht="13.5" thickBot="1">
      <c r="A86" s="442" t="s">
        <v>65</v>
      </c>
      <c r="B86" s="442" t="s">
        <v>326</v>
      </c>
      <c r="C86" s="442"/>
      <c r="D86" s="442" t="s">
        <v>65</v>
      </c>
      <c r="E86" s="442"/>
      <c r="F86" s="442"/>
      <c r="G86" s="442"/>
      <c r="H86" s="442"/>
      <c r="I86" s="273" t="s">
        <v>464</v>
      </c>
      <c r="J86" s="273" t="s">
        <v>327</v>
      </c>
      <c r="K86" s="273" t="s">
        <v>327</v>
      </c>
      <c r="L86" s="273" t="s">
        <v>327</v>
      </c>
      <c r="M86" s="437" t="s">
        <v>327</v>
      </c>
      <c r="N86" s="437"/>
      <c r="O86" s="437" t="s">
        <v>327</v>
      </c>
      <c r="P86" s="437"/>
      <c r="Q86" s="437"/>
      <c r="R86" s="273" t="s">
        <v>327</v>
      </c>
      <c r="S86" s="437" t="s">
        <v>327</v>
      </c>
      <c r="T86" s="437"/>
      <c r="U86" s="273" t="s">
        <v>327</v>
      </c>
      <c r="V86" s="273" t="s">
        <v>327</v>
      </c>
      <c r="W86" s="273" t="s">
        <v>327</v>
      </c>
      <c r="X86" s="273" t="s">
        <v>327</v>
      </c>
      <c r="Y86" s="273" t="s">
        <v>327</v>
      </c>
      <c r="Z86" s="273" t="s">
        <v>327</v>
      </c>
      <c r="AA86" s="273" t="s">
        <v>327</v>
      </c>
      <c r="AB86" s="273" t="s">
        <v>327</v>
      </c>
      <c r="AC86" s="273" t="s">
        <v>327</v>
      </c>
      <c r="AD86" s="273" t="s">
        <v>327</v>
      </c>
      <c r="AE86" s="273" t="s">
        <v>464</v>
      </c>
    </row>
    <row r="87" spans="1:31" ht="13.5" thickBot="1">
      <c r="A87" s="442"/>
      <c r="B87" s="442"/>
      <c r="C87" s="442"/>
      <c r="D87" s="438" t="s">
        <v>401</v>
      </c>
      <c r="E87" s="438"/>
      <c r="F87" s="438"/>
      <c r="G87" s="438"/>
      <c r="H87" s="438"/>
      <c r="I87" s="274" t="s">
        <v>464</v>
      </c>
      <c r="J87" s="274" t="s">
        <v>327</v>
      </c>
      <c r="K87" s="274" t="s">
        <v>327</v>
      </c>
      <c r="L87" s="274" t="s">
        <v>327</v>
      </c>
      <c r="M87" s="439" t="s">
        <v>327</v>
      </c>
      <c r="N87" s="439"/>
      <c r="O87" s="439" t="s">
        <v>327</v>
      </c>
      <c r="P87" s="439"/>
      <c r="Q87" s="439"/>
      <c r="R87" s="274" t="s">
        <v>327</v>
      </c>
      <c r="S87" s="439" t="s">
        <v>327</v>
      </c>
      <c r="T87" s="439"/>
      <c r="U87" s="274" t="s">
        <v>327</v>
      </c>
      <c r="V87" s="274" t="s">
        <v>327</v>
      </c>
      <c r="W87" s="274" t="s">
        <v>327</v>
      </c>
      <c r="X87" s="274" t="s">
        <v>327</v>
      </c>
      <c r="Y87" s="274" t="s">
        <v>327</v>
      </c>
      <c r="Z87" s="274" t="s">
        <v>327</v>
      </c>
      <c r="AA87" s="274" t="s">
        <v>327</v>
      </c>
      <c r="AB87" s="274" t="s">
        <v>327</v>
      </c>
      <c r="AC87" s="274" t="s">
        <v>327</v>
      </c>
      <c r="AD87" s="274" t="s">
        <v>327</v>
      </c>
      <c r="AE87" s="274" t="s">
        <v>464</v>
      </c>
    </row>
    <row r="88" spans="1:31" ht="13.5" thickBot="1">
      <c r="A88" s="442"/>
      <c r="B88" s="440" t="s">
        <v>405</v>
      </c>
      <c r="C88" s="440"/>
      <c r="D88" s="440"/>
      <c r="E88" s="440"/>
      <c r="F88" s="440"/>
      <c r="G88" s="440"/>
      <c r="H88" s="440"/>
      <c r="I88" s="275" t="s">
        <v>464</v>
      </c>
      <c r="J88" s="275" t="s">
        <v>327</v>
      </c>
      <c r="K88" s="275" t="s">
        <v>327</v>
      </c>
      <c r="L88" s="275" t="s">
        <v>327</v>
      </c>
      <c r="M88" s="441" t="s">
        <v>327</v>
      </c>
      <c r="N88" s="441"/>
      <c r="O88" s="441" t="s">
        <v>327</v>
      </c>
      <c r="P88" s="441"/>
      <c r="Q88" s="441"/>
      <c r="R88" s="275" t="s">
        <v>327</v>
      </c>
      <c r="S88" s="441" t="s">
        <v>327</v>
      </c>
      <c r="T88" s="441"/>
      <c r="U88" s="275" t="s">
        <v>327</v>
      </c>
      <c r="V88" s="275" t="s">
        <v>327</v>
      </c>
      <c r="W88" s="275" t="s">
        <v>327</v>
      </c>
      <c r="X88" s="275" t="s">
        <v>327</v>
      </c>
      <c r="Y88" s="275" t="s">
        <v>327</v>
      </c>
      <c r="Z88" s="275" t="s">
        <v>327</v>
      </c>
      <c r="AA88" s="275" t="s">
        <v>327</v>
      </c>
      <c r="AB88" s="275" t="s">
        <v>327</v>
      </c>
      <c r="AC88" s="275" t="s">
        <v>327</v>
      </c>
      <c r="AD88" s="275" t="s">
        <v>327</v>
      </c>
      <c r="AE88" s="275" t="s">
        <v>464</v>
      </c>
    </row>
    <row r="89" spans="1:31" ht="13.5" thickBot="1">
      <c r="A89" s="442" t="s">
        <v>11</v>
      </c>
      <c r="B89" s="442" t="s">
        <v>326</v>
      </c>
      <c r="C89" s="442"/>
      <c r="D89" s="442" t="s">
        <v>487</v>
      </c>
      <c r="E89" s="442"/>
      <c r="F89" s="442"/>
      <c r="G89" s="442"/>
      <c r="H89" s="442"/>
      <c r="I89" s="273" t="s">
        <v>484</v>
      </c>
      <c r="J89" s="273" t="s">
        <v>327</v>
      </c>
      <c r="K89" s="273" t="s">
        <v>327</v>
      </c>
      <c r="L89" s="273" t="s">
        <v>327</v>
      </c>
      <c r="M89" s="437" t="s">
        <v>327</v>
      </c>
      <c r="N89" s="437"/>
      <c r="O89" s="437" t="s">
        <v>681</v>
      </c>
      <c r="P89" s="437"/>
      <c r="Q89" s="437"/>
      <c r="R89" s="273" t="s">
        <v>327</v>
      </c>
      <c r="S89" s="437" t="s">
        <v>327</v>
      </c>
      <c r="T89" s="437"/>
      <c r="U89" s="273" t="s">
        <v>327</v>
      </c>
      <c r="V89" s="273" t="s">
        <v>327</v>
      </c>
      <c r="W89" s="273" t="s">
        <v>327</v>
      </c>
      <c r="X89" s="273" t="s">
        <v>327</v>
      </c>
      <c r="Y89" s="273" t="s">
        <v>327</v>
      </c>
      <c r="Z89" s="273" t="s">
        <v>327</v>
      </c>
      <c r="AA89" s="273" t="s">
        <v>464</v>
      </c>
      <c r="AB89" s="273" t="s">
        <v>327</v>
      </c>
      <c r="AC89" s="273" t="s">
        <v>327</v>
      </c>
      <c r="AD89" s="273" t="s">
        <v>327</v>
      </c>
      <c r="AE89" s="273" t="s">
        <v>682</v>
      </c>
    </row>
    <row r="90" spans="1:31" ht="13.5" thickBot="1">
      <c r="A90" s="442"/>
      <c r="B90" s="442"/>
      <c r="C90" s="442"/>
      <c r="D90" s="442" t="s">
        <v>488</v>
      </c>
      <c r="E90" s="442"/>
      <c r="F90" s="442"/>
      <c r="G90" s="442"/>
      <c r="H90" s="442"/>
      <c r="I90" s="273" t="s">
        <v>327</v>
      </c>
      <c r="J90" s="273" t="s">
        <v>327</v>
      </c>
      <c r="K90" s="273" t="s">
        <v>327</v>
      </c>
      <c r="L90" s="273" t="s">
        <v>327</v>
      </c>
      <c r="M90" s="437" t="s">
        <v>327</v>
      </c>
      <c r="N90" s="437"/>
      <c r="O90" s="437" t="s">
        <v>327</v>
      </c>
      <c r="P90" s="437"/>
      <c r="Q90" s="437"/>
      <c r="R90" s="273" t="s">
        <v>489</v>
      </c>
      <c r="S90" s="437" t="s">
        <v>327</v>
      </c>
      <c r="T90" s="437"/>
      <c r="U90" s="273" t="s">
        <v>327</v>
      </c>
      <c r="V90" s="273" t="s">
        <v>327</v>
      </c>
      <c r="W90" s="273" t="s">
        <v>327</v>
      </c>
      <c r="X90" s="273" t="s">
        <v>327</v>
      </c>
      <c r="Y90" s="273" t="s">
        <v>327</v>
      </c>
      <c r="Z90" s="273" t="s">
        <v>327</v>
      </c>
      <c r="AA90" s="273" t="s">
        <v>327</v>
      </c>
      <c r="AB90" s="273" t="s">
        <v>327</v>
      </c>
      <c r="AC90" s="273" t="s">
        <v>327</v>
      </c>
      <c r="AD90" s="273" t="s">
        <v>327</v>
      </c>
      <c r="AE90" s="273" t="s">
        <v>489</v>
      </c>
    </row>
    <row r="91" spans="1:31" ht="13.5" thickBot="1">
      <c r="A91" s="442"/>
      <c r="B91" s="442"/>
      <c r="C91" s="442"/>
      <c r="D91" s="438" t="s">
        <v>401</v>
      </c>
      <c r="E91" s="438"/>
      <c r="F91" s="438"/>
      <c r="G91" s="438"/>
      <c r="H91" s="438"/>
      <c r="I91" s="274" t="s">
        <v>484</v>
      </c>
      <c r="J91" s="274" t="s">
        <v>327</v>
      </c>
      <c r="K91" s="274" t="s">
        <v>327</v>
      </c>
      <c r="L91" s="274" t="s">
        <v>327</v>
      </c>
      <c r="M91" s="439" t="s">
        <v>327</v>
      </c>
      <c r="N91" s="439"/>
      <c r="O91" s="439" t="s">
        <v>681</v>
      </c>
      <c r="P91" s="439"/>
      <c r="Q91" s="439"/>
      <c r="R91" s="274" t="s">
        <v>489</v>
      </c>
      <c r="S91" s="439" t="s">
        <v>327</v>
      </c>
      <c r="T91" s="439"/>
      <c r="U91" s="274" t="s">
        <v>327</v>
      </c>
      <c r="V91" s="274" t="s">
        <v>327</v>
      </c>
      <c r="W91" s="274" t="s">
        <v>327</v>
      </c>
      <c r="X91" s="274" t="s">
        <v>327</v>
      </c>
      <c r="Y91" s="274" t="s">
        <v>327</v>
      </c>
      <c r="Z91" s="274" t="s">
        <v>327</v>
      </c>
      <c r="AA91" s="274" t="s">
        <v>464</v>
      </c>
      <c r="AB91" s="274" t="s">
        <v>327</v>
      </c>
      <c r="AC91" s="274" t="s">
        <v>327</v>
      </c>
      <c r="AD91" s="274" t="s">
        <v>327</v>
      </c>
      <c r="AE91" s="274" t="s">
        <v>683</v>
      </c>
    </row>
    <row r="92" spans="1:31" ht="13.5" thickBot="1">
      <c r="A92" s="442"/>
      <c r="B92" s="440" t="s">
        <v>405</v>
      </c>
      <c r="C92" s="440"/>
      <c r="D92" s="440"/>
      <c r="E92" s="440"/>
      <c r="F92" s="440"/>
      <c r="G92" s="440"/>
      <c r="H92" s="440"/>
      <c r="I92" s="275" t="s">
        <v>484</v>
      </c>
      <c r="J92" s="275" t="s">
        <v>327</v>
      </c>
      <c r="K92" s="275" t="s">
        <v>327</v>
      </c>
      <c r="L92" s="275" t="s">
        <v>327</v>
      </c>
      <c r="M92" s="441" t="s">
        <v>327</v>
      </c>
      <c r="N92" s="441"/>
      <c r="O92" s="441" t="s">
        <v>681</v>
      </c>
      <c r="P92" s="441"/>
      <c r="Q92" s="441"/>
      <c r="R92" s="275" t="s">
        <v>489</v>
      </c>
      <c r="S92" s="441" t="s">
        <v>327</v>
      </c>
      <c r="T92" s="441"/>
      <c r="U92" s="275" t="s">
        <v>327</v>
      </c>
      <c r="V92" s="275" t="s">
        <v>327</v>
      </c>
      <c r="W92" s="275" t="s">
        <v>327</v>
      </c>
      <c r="X92" s="275" t="s">
        <v>327</v>
      </c>
      <c r="Y92" s="275" t="s">
        <v>327</v>
      </c>
      <c r="Z92" s="275" t="s">
        <v>327</v>
      </c>
      <c r="AA92" s="275" t="s">
        <v>464</v>
      </c>
      <c r="AB92" s="275" t="s">
        <v>327</v>
      </c>
      <c r="AC92" s="275" t="s">
        <v>327</v>
      </c>
      <c r="AD92" s="275" t="s">
        <v>327</v>
      </c>
      <c r="AE92" s="275" t="s">
        <v>683</v>
      </c>
    </row>
    <row r="93" spans="1:31" ht="13.5" thickBot="1">
      <c r="A93" s="433" t="str">
        <f>"รวมเดือนนี้"</f>
        <v>รวมเดือนนี้</v>
      </c>
      <c r="B93" s="433"/>
      <c r="C93" s="433"/>
      <c r="D93" s="433"/>
      <c r="E93" s="433"/>
      <c r="F93" s="433"/>
      <c r="G93" s="433"/>
      <c r="H93" s="433"/>
      <c r="I93" s="276" t="s">
        <v>684</v>
      </c>
      <c r="J93" s="276" t="s">
        <v>685</v>
      </c>
      <c r="K93" s="276" t="s">
        <v>686</v>
      </c>
      <c r="L93" s="276" t="s">
        <v>687</v>
      </c>
      <c r="M93" s="434" t="s">
        <v>688</v>
      </c>
      <c r="N93" s="434"/>
      <c r="O93" s="434" t="s">
        <v>689</v>
      </c>
      <c r="P93" s="434"/>
      <c r="Q93" s="434"/>
      <c r="R93" s="276" t="s">
        <v>490</v>
      </c>
      <c r="S93" s="434" t="s">
        <v>416</v>
      </c>
      <c r="T93" s="434"/>
      <c r="U93" s="276" t="s">
        <v>449</v>
      </c>
      <c r="V93" s="276" t="s">
        <v>690</v>
      </c>
      <c r="W93" s="276" t="s">
        <v>679</v>
      </c>
      <c r="X93" s="276" t="s">
        <v>428</v>
      </c>
      <c r="Y93" s="276" t="s">
        <v>435</v>
      </c>
      <c r="Z93" s="276" t="s">
        <v>691</v>
      </c>
      <c r="AA93" s="276" t="s">
        <v>491</v>
      </c>
      <c r="AB93" s="276" t="s">
        <v>492</v>
      </c>
      <c r="AC93" s="276" t="s">
        <v>692</v>
      </c>
      <c r="AD93" s="276" t="s">
        <v>580</v>
      </c>
      <c r="AE93" s="276" t="s">
        <v>693</v>
      </c>
    </row>
    <row r="94" spans="1:31" ht="13.5" thickBot="1">
      <c r="A94" s="435" t="s">
        <v>493</v>
      </c>
      <c r="B94" s="435"/>
      <c r="C94" s="435"/>
      <c r="D94" s="435"/>
      <c r="E94" s="435"/>
      <c r="F94" s="435"/>
      <c r="G94" s="435"/>
      <c r="H94" s="435"/>
      <c r="I94" s="277" t="s">
        <v>684</v>
      </c>
      <c r="J94" s="278" t="s">
        <v>685</v>
      </c>
      <c r="K94" s="278" t="s">
        <v>686</v>
      </c>
      <c r="L94" s="278" t="s">
        <v>687</v>
      </c>
      <c r="M94" s="436" t="s">
        <v>694</v>
      </c>
      <c r="N94" s="436"/>
      <c r="O94" s="436" t="s">
        <v>689</v>
      </c>
      <c r="P94" s="436"/>
      <c r="Q94" s="436"/>
      <c r="R94" s="278" t="s">
        <v>490</v>
      </c>
      <c r="S94" s="436" t="s">
        <v>327</v>
      </c>
      <c r="T94" s="436"/>
      <c r="U94" s="278" t="s">
        <v>449</v>
      </c>
      <c r="V94" s="278" t="s">
        <v>690</v>
      </c>
      <c r="W94" s="278" t="s">
        <v>679</v>
      </c>
      <c r="X94" s="278" t="s">
        <v>428</v>
      </c>
      <c r="Y94" s="278" t="s">
        <v>327</v>
      </c>
      <c r="Z94" s="278" t="s">
        <v>691</v>
      </c>
      <c r="AA94" s="278" t="s">
        <v>491</v>
      </c>
      <c r="AB94" s="278" t="s">
        <v>492</v>
      </c>
      <c r="AC94" s="278" t="s">
        <v>692</v>
      </c>
      <c r="AD94" s="278" t="s">
        <v>577</v>
      </c>
      <c r="AE94" s="278" t="s">
        <v>695</v>
      </c>
    </row>
    <row r="95" spans="1:31" ht="13.5" thickBot="1">
      <c r="A95" s="435" t="s">
        <v>494</v>
      </c>
      <c r="B95" s="435"/>
      <c r="C95" s="435"/>
      <c r="D95" s="435"/>
      <c r="E95" s="435"/>
      <c r="F95" s="435"/>
      <c r="G95" s="435"/>
      <c r="H95" s="435"/>
      <c r="I95" s="278" t="s">
        <v>327</v>
      </c>
      <c r="J95" s="278" t="s">
        <v>327</v>
      </c>
      <c r="K95" s="278" t="s">
        <v>327</v>
      </c>
      <c r="L95" s="278" t="s">
        <v>327</v>
      </c>
      <c r="M95" s="436" t="s">
        <v>696</v>
      </c>
      <c r="N95" s="436"/>
      <c r="O95" s="436" t="s">
        <v>327</v>
      </c>
      <c r="P95" s="436"/>
      <c r="Q95" s="436"/>
      <c r="R95" s="278" t="s">
        <v>327</v>
      </c>
      <c r="S95" s="436" t="s">
        <v>416</v>
      </c>
      <c r="T95" s="436"/>
      <c r="U95" s="278" t="s">
        <v>327</v>
      </c>
      <c r="V95" s="278" t="s">
        <v>327</v>
      </c>
      <c r="W95" s="278" t="s">
        <v>327</v>
      </c>
      <c r="X95" s="278" t="s">
        <v>327</v>
      </c>
      <c r="Y95" s="278" t="s">
        <v>435</v>
      </c>
      <c r="Z95" s="278" t="s">
        <v>327</v>
      </c>
      <c r="AA95" s="278" t="s">
        <v>327</v>
      </c>
      <c r="AB95" s="278" t="s">
        <v>327</v>
      </c>
      <c r="AC95" s="278" t="s">
        <v>327</v>
      </c>
      <c r="AD95" s="278" t="s">
        <v>579</v>
      </c>
      <c r="AE95" s="278" t="s">
        <v>697</v>
      </c>
    </row>
  </sheetData>
  <mergeCells count="418">
    <mergeCell ref="M88:N88"/>
    <mergeCell ref="O88:Q88"/>
    <mergeCell ref="S88:T88"/>
    <mergeCell ref="M89:N89"/>
    <mergeCell ref="O89:Q89"/>
    <mergeCell ref="S89:T89"/>
    <mergeCell ref="M86:N86"/>
    <mergeCell ref="O86:Q86"/>
    <mergeCell ref="S86:T86"/>
    <mergeCell ref="M87:N87"/>
    <mergeCell ref="O87:Q87"/>
    <mergeCell ref="S87:T87"/>
    <mergeCell ref="M80:N80"/>
    <mergeCell ref="O80:Q80"/>
    <mergeCell ref="S80:T80"/>
    <mergeCell ref="M81:N81"/>
    <mergeCell ref="O81:Q81"/>
    <mergeCell ref="S81:T81"/>
    <mergeCell ref="S85:T85"/>
    <mergeCell ref="M82:N82"/>
    <mergeCell ref="O82:Q82"/>
    <mergeCell ref="S82:T82"/>
    <mergeCell ref="M83:N83"/>
    <mergeCell ref="O83:Q83"/>
    <mergeCell ref="S83:T83"/>
    <mergeCell ref="M84:N84"/>
    <mergeCell ref="O84:Q84"/>
    <mergeCell ref="S84:T84"/>
    <mergeCell ref="M85:N85"/>
    <mergeCell ref="O85:Q85"/>
    <mergeCell ref="M78:N78"/>
    <mergeCell ref="O78:Q78"/>
    <mergeCell ref="S78:T78"/>
    <mergeCell ref="M79:N79"/>
    <mergeCell ref="O79:Q79"/>
    <mergeCell ref="S79:T79"/>
    <mergeCell ref="D76:H76"/>
    <mergeCell ref="M76:N76"/>
    <mergeCell ref="O76:Q76"/>
    <mergeCell ref="S76:T76"/>
    <mergeCell ref="D77:H77"/>
    <mergeCell ref="M77:N77"/>
    <mergeCell ref="O77:Q77"/>
    <mergeCell ref="S77:T77"/>
    <mergeCell ref="M75:N75"/>
    <mergeCell ref="O75:Q75"/>
    <mergeCell ref="S75:T75"/>
    <mergeCell ref="D72:H72"/>
    <mergeCell ref="M72:N72"/>
    <mergeCell ref="O72:Q72"/>
    <mergeCell ref="S72:T72"/>
    <mergeCell ref="D73:H73"/>
    <mergeCell ref="M73:N73"/>
    <mergeCell ref="O73:Q73"/>
    <mergeCell ref="S73:T73"/>
    <mergeCell ref="M70:N70"/>
    <mergeCell ref="O70:Q70"/>
    <mergeCell ref="S70:T70"/>
    <mergeCell ref="D71:H71"/>
    <mergeCell ref="M71:N71"/>
    <mergeCell ref="O71:Q71"/>
    <mergeCell ref="S71:T71"/>
    <mergeCell ref="D74:H74"/>
    <mergeCell ref="M74:N74"/>
    <mergeCell ref="O74:Q74"/>
    <mergeCell ref="S74:T74"/>
    <mergeCell ref="M69:N69"/>
    <mergeCell ref="O69:Q69"/>
    <mergeCell ref="S69:T69"/>
    <mergeCell ref="D66:H66"/>
    <mergeCell ref="M66:N66"/>
    <mergeCell ref="O66:Q66"/>
    <mergeCell ref="S66:T66"/>
    <mergeCell ref="D67:H67"/>
    <mergeCell ref="M67:N67"/>
    <mergeCell ref="O67:Q67"/>
    <mergeCell ref="S67:T67"/>
    <mergeCell ref="M64:N64"/>
    <mergeCell ref="O64:Q64"/>
    <mergeCell ref="S64:T64"/>
    <mergeCell ref="D65:H65"/>
    <mergeCell ref="M65:N65"/>
    <mergeCell ref="O65:Q65"/>
    <mergeCell ref="S65:T65"/>
    <mergeCell ref="D68:H68"/>
    <mergeCell ref="M68:N68"/>
    <mergeCell ref="O68:Q68"/>
    <mergeCell ref="S68:T68"/>
    <mergeCell ref="M62:N62"/>
    <mergeCell ref="O62:Q62"/>
    <mergeCell ref="S62:T62"/>
    <mergeCell ref="M63:N63"/>
    <mergeCell ref="O63:Q63"/>
    <mergeCell ref="S63:T63"/>
    <mergeCell ref="D60:H60"/>
    <mergeCell ref="M60:N60"/>
    <mergeCell ref="O60:Q60"/>
    <mergeCell ref="S60:T60"/>
    <mergeCell ref="D61:H61"/>
    <mergeCell ref="M61:N61"/>
    <mergeCell ref="O61:Q61"/>
    <mergeCell ref="S61:T61"/>
    <mergeCell ref="D62:H62"/>
    <mergeCell ref="M58:N58"/>
    <mergeCell ref="O58:Q58"/>
    <mergeCell ref="S58:T58"/>
    <mergeCell ref="D59:H59"/>
    <mergeCell ref="M59:N59"/>
    <mergeCell ref="O59:Q59"/>
    <mergeCell ref="S59:T59"/>
    <mergeCell ref="D56:H56"/>
    <mergeCell ref="M56:N56"/>
    <mergeCell ref="O56:Q56"/>
    <mergeCell ref="S56:T56"/>
    <mergeCell ref="D57:H57"/>
    <mergeCell ref="M57:N57"/>
    <mergeCell ref="O57:Q57"/>
    <mergeCell ref="S57:T57"/>
    <mergeCell ref="M54:N54"/>
    <mergeCell ref="O54:Q54"/>
    <mergeCell ref="S54:T54"/>
    <mergeCell ref="D55:H55"/>
    <mergeCell ref="M55:N55"/>
    <mergeCell ref="O55:Q55"/>
    <mergeCell ref="S55:T55"/>
    <mergeCell ref="D52:H52"/>
    <mergeCell ref="M52:N52"/>
    <mergeCell ref="O52:Q52"/>
    <mergeCell ref="S52:T52"/>
    <mergeCell ref="D53:H53"/>
    <mergeCell ref="M53:N53"/>
    <mergeCell ref="O53:Q53"/>
    <mergeCell ref="S53:T53"/>
    <mergeCell ref="M47:N47"/>
    <mergeCell ref="O47:Q47"/>
    <mergeCell ref="S47:T47"/>
    <mergeCell ref="D50:H50"/>
    <mergeCell ref="M50:N50"/>
    <mergeCell ref="O50:Q50"/>
    <mergeCell ref="S50:T50"/>
    <mergeCell ref="M51:N51"/>
    <mergeCell ref="O51:Q51"/>
    <mergeCell ref="S51:T51"/>
    <mergeCell ref="D48:H48"/>
    <mergeCell ref="M48:N48"/>
    <mergeCell ref="O48:Q48"/>
    <mergeCell ref="S48:T48"/>
    <mergeCell ref="D49:H49"/>
    <mergeCell ref="M49:N49"/>
    <mergeCell ref="O49:Q49"/>
    <mergeCell ref="S49:T49"/>
    <mergeCell ref="M44:N44"/>
    <mergeCell ref="O44:Q44"/>
    <mergeCell ref="S44:T44"/>
    <mergeCell ref="D45:H45"/>
    <mergeCell ref="M45:N45"/>
    <mergeCell ref="O45:Q45"/>
    <mergeCell ref="S45:T45"/>
    <mergeCell ref="M46:N46"/>
    <mergeCell ref="O46:Q46"/>
    <mergeCell ref="S46:T46"/>
    <mergeCell ref="M43:N43"/>
    <mergeCell ref="O43:Q43"/>
    <mergeCell ref="S43:T43"/>
    <mergeCell ref="D40:H40"/>
    <mergeCell ref="M40:N40"/>
    <mergeCell ref="O40:Q40"/>
    <mergeCell ref="S40:T40"/>
    <mergeCell ref="D41:H41"/>
    <mergeCell ref="M41:N41"/>
    <mergeCell ref="O41:Q41"/>
    <mergeCell ref="S41:T41"/>
    <mergeCell ref="M38:N38"/>
    <mergeCell ref="O38:Q38"/>
    <mergeCell ref="S38:T38"/>
    <mergeCell ref="D39:H39"/>
    <mergeCell ref="M39:N39"/>
    <mergeCell ref="O39:Q39"/>
    <mergeCell ref="S39:T39"/>
    <mergeCell ref="D42:H42"/>
    <mergeCell ref="M42:N42"/>
    <mergeCell ref="O42:Q42"/>
    <mergeCell ref="S42:T42"/>
    <mergeCell ref="M33:N33"/>
    <mergeCell ref="O33:Q33"/>
    <mergeCell ref="S33:T33"/>
    <mergeCell ref="D36:H36"/>
    <mergeCell ref="M36:N36"/>
    <mergeCell ref="O36:Q36"/>
    <mergeCell ref="S36:T36"/>
    <mergeCell ref="D37:H37"/>
    <mergeCell ref="M37:N37"/>
    <mergeCell ref="O37:Q37"/>
    <mergeCell ref="S37:T37"/>
    <mergeCell ref="M34:N34"/>
    <mergeCell ref="O34:Q34"/>
    <mergeCell ref="S34:T34"/>
    <mergeCell ref="D35:H35"/>
    <mergeCell ref="M35:N35"/>
    <mergeCell ref="O35:Q35"/>
    <mergeCell ref="S35:T35"/>
    <mergeCell ref="M31:N31"/>
    <mergeCell ref="O31:Q31"/>
    <mergeCell ref="S31:T31"/>
    <mergeCell ref="D28:H28"/>
    <mergeCell ref="M28:N28"/>
    <mergeCell ref="O28:Q28"/>
    <mergeCell ref="S28:T28"/>
    <mergeCell ref="M32:N32"/>
    <mergeCell ref="O32:Q32"/>
    <mergeCell ref="S32:T32"/>
    <mergeCell ref="M29:N29"/>
    <mergeCell ref="O29:Q29"/>
    <mergeCell ref="S29:T29"/>
    <mergeCell ref="D30:H30"/>
    <mergeCell ref="D26:H26"/>
    <mergeCell ref="M26:N26"/>
    <mergeCell ref="O26:Q26"/>
    <mergeCell ref="S26:T26"/>
    <mergeCell ref="D27:H27"/>
    <mergeCell ref="M27:N27"/>
    <mergeCell ref="O27:Q27"/>
    <mergeCell ref="S27:T27"/>
    <mergeCell ref="M30:N30"/>
    <mergeCell ref="O30:Q30"/>
    <mergeCell ref="S30:T30"/>
    <mergeCell ref="M24:N24"/>
    <mergeCell ref="O24:Q24"/>
    <mergeCell ref="S24:T24"/>
    <mergeCell ref="D25:H25"/>
    <mergeCell ref="M25:N25"/>
    <mergeCell ref="O25:Q25"/>
    <mergeCell ref="S25:T25"/>
    <mergeCell ref="M22:N22"/>
    <mergeCell ref="O22:Q22"/>
    <mergeCell ref="S22:T22"/>
    <mergeCell ref="D23:H23"/>
    <mergeCell ref="M23:N23"/>
    <mergeCell ref="O23:Q23"/>
    <mergeCell ref="S23:T23"/>
    <mergeCell ref="M20:N20"/>
    <mergeCell ref="O20:Q20"/>
    <mergeCell ref="S20:T20"/>
    <mergeCell ref="D21:H21"/>
    <mergeCell ref="M21:N21"/>
    <mergeCell ref="O21:Q21"/>
    <mergeCell ref="S21:T21"/>
    <mergeCell ref="D14:H14"/>
    <mergeCell ref="M14:N14"/>
    <mergeCell ref="O14:Q14"/>
    <mergeCell ref="S14:T14"/>
    <mergeCell ref="M15:N15"/>
    <mergeCell ref="O15:Q15"/>
    <mergeCell ref="S15:T15"/>
    <mergeCell ref="M18:N18"/>
    <mergeCell ref="O18:Q18"/>
    <mergeCell ref="S18:T18"/>
    <mergeCell ref="D19:H19"/>
    <mergeCell ref="M19:N19"/>
    <mergeCell ref="O19:Q19"/>
    <mergeCell ref="S19:T19"/>
    <mergeCell ref="D16:H16"/>
    <mergeCell ref="M16:N16"/>
    <mergeCell ref="O16:Q16"/>
    <mergeCell ref="S16:T16"/>
    <mergeCell ref="D17:H17"/>
    <mergeCell ref="M17:N17"/>
    <mergeCell ref="O17:Q17"/>
    <mergeCell ref="S17:T17"/>
    <mergeCell ref="M13:N13"/>
    <mergeCell ref="O13:Q13"/>
    <mergeCell ref="S13:T13"/>
    <mergeCell ref="M10:N10"/>
    <mergeCell ref="O10:Q10"/>
    <mergeCell ref="S10:T10"/>
    <mergeCell ref="D11:H11"/>
    <mergeCell ref="M11:N11"/>
    <mergeCell ref="O11:Q11"/>
    <mergeCell ref="S11:T11"/>
    <mergeCell ref="D9:H9"/>
    <mergeCell ref="M9:N9"/>
    <mergeCell ref="O9:Q9"/>
    <mergeCell ref="S9:T9"/>
    <mergeCell ref="D10:H10"/>
    <mergeCell ref="D12:H12"/>
    <mergeCell ref="M12:N12"/>
    <mergeCell ref="O12:Q12"/>
    <mergeCell ref="S12:T12"/>
    <mergeCell ref="R4:R5"/>
    <mergeCell ref="S4:T5"/>
    <mergeCell ref="U4:U5"/>
    <mergeCell ref="V4:V5"/>
    <mergeCell ref="W4:W5"/>
    <mergeCell ref="X4:X5"/>
    <mergeCell ref="A3:E4"/>
    <mergeCell ref="D6:H6"/>
    <mergeCell ref="M6:N6"/>
    <mergeCell ref="O6:Q6"/>
    <mergeCell ref="S6:T6"/>
    <mergeCell ref="A6:A15"/>
    <mergeCell ref="B6:C10"/>
    <mergeCell ref="B11:C14"/>
    <mergeCell ref="D13:H13"/>
    <mergeCell ref="B15:H15"/>
    <mergeCell ref="D7:H7"/>
    <mergeCell ref="M7:N7"/>
    <mergeCell ref="O7:Q7"/>
    <mergeCell ref="S7:T7"/>
    <mergeCell ref="D8:H8"/>
    <mergeCell ref="M8:N8"/>
    <mergeCell ref="O8:Q8"/>
    <mergeCell ref="S8:T8"/>
    <mergeCell ref="A1:AE1"/>
    <mergeCell ref="A2:AE2"/>
    <mergeCell ref="S3:U3"/>
    <mergeCell ref="V3:W3"/>
    <mergeCell ref="X3:Y3"/>
    <mergeCell ref="Z3:AA3"/>
    <mergeCell ref="AE3:AE5"/>
    <mergeCell ref="AD4:AD5"/>
    <mergeCell ref="A5:B5"/>
    <mergeCell ref="E5:F5"/>
    <mergeCell ref="I4:I5"/>
    <mergeCell ref="J4:J5"/>
    <mergeCell ref="K4:K5"/>
    <mergeCell ref="L4:L5"/>
    <mergeCell ref="M4:N5"/>
    <mergeCell ref="I3:J3"/>
    <mergeCell ref="K3:L3"/>
    <mergeCell ref="M3:Q3"/>
    <mergeCell ref="O4:Q5"/>
    <mergeCell ref="Y4:Y5"/>
    <mergeCell ref="Z4:Z5"/>
    <mergeCell ref="AA4:AA5"/>
    <mergeCell ref="AB4:AB5"/>
    <mergeCell ref="AC4:AC5"/>
    <mergeCell ref="A16:A22"/>
    <mergeCell ref="B16:C21"/>
    <mergeCell ref="D20:H20"/>
    <mergeCell ref="B22:H22"/>
    <mergeCell ref="A23:A34"/>
    <mergeCell ref="B23:C30"/>
    <mergeCell ref="B31:C33"/>
    <mergeCell ref="D32:H32"/>
    <mergeCell ref="B34:H34"/>
    <mergeCell ref="D18:H18"/>
    <mergeCell ref="D24:H24"/>
    <mergeCell ref="D29:H29"/>
    <mergeCell ref="D31:H31"/>
    <mergeCell ref="D33:H33"/>
    <mergeCell ref="A35:A43"/>
    <mergeCell ref="B35:C39"/>
    <mergeCell ref="D38:H38"/>
    <mergeCell ref="B40:C42"/>
    <mergeCell ref="B43:H43"/>
    <mergeCell ref="A44:A51"/>
    <mergeCell ref="B44:C48"/>
    <mergeCell ref="D46:H46"/>
    <mergeCell ref="B49:C50"/>
    <mergeCell ref="B51:H51"/>
    <mergeCell ref="D44:H44"/>
    <mergeCell ref="D47:H47"/>
    <mergeCell ref="A52:A69"/>
    <mergeCell ref="B52:C65"/>
    <mergeCell ref="D63:H63"/>
    <mergeCell ref="B66:C68"/>
    <mergeCell ref="A76:A81"/>
    <mergeCell ref="B76:C80"/>
    <mergeCell ref="D79:H79"/>
    <mergeCell ref="B81:H81"/>
    <mergeCell ref="A82:A85"/>
    <mergeCell ref="B82:C84"/>
    <mergeCell ref="D82:H82"/>
    <mergeCell ref="B85:H85"/>
    <mergeCell ref="D54:H54"/>
    <mergeCell ref="D58:H58"/>
    <mergeCell ref="D64:H64"/>
    <mergeCell ref="B69:H69"/>
    <mergeCell ref="A70:A75"/>
    <mergeCell ref="B70:C74"/>
    <mergeCell ref="D70:H70"/>
    <mergeCell ref="B75:H75"/>
    <mergeCell ref="D78:H78"/>
    <mergeCell ref="D80:H80"/>
    <mergeCell ref="D83:H83"/>
    <mergeCell ref="D84:H84"/>
    <mergeCell ref="A86:A88"/>
    <mergeCell ref="B86:C87"/>
    <mergeCell ref="D86:H86"/>
    <mergeCell ref="D87:H87"/>
    <mergeCell ref="B88:H88"/>
    <mergeCell ref="A89:A92"/>
    <mergeCell ref="B89:C91"/>
    <mergeCell ref="D89:H89"/>
    <mergeCell ref="D90:H90"/>
    <mergeCell ref="M90:N90"/>
    <mergeCell ref="O90:Q90"/>
    <mergeCell ref="S90:T90"/>
    <mergeCell ref="D91:H91"/>
    <mergeCell ref="M91:N91"/>
    <mergeCell ref="O91:Q91"/>
    <mergeCell ref="S91:T91"/>
    <mergeCell ref="B92:H92"/>
    <mergeCell ref="M92:N92"/>
    <mergeCell ref="O92:Q92"/>
    <mergeCell ref="S92:T92"/>
    <mergeCell ref="A93:H93"/>
    <mergeCell ref="M93:N93"/>
    <mergeCell ref="O93:Q93"/>
    <mergeCell ref="S93:T93"/>
    <mergeCell ref="A94:H94"/>
    <mergeCell ref="M94:N94"/>
    <mergeCell ref="O94:Q94"/>
    <mergeCell ref="S94:T94"/>
    <mergeCell ref="A95:H95"/>
    <mergeCell ref="M95:N95"/>
    <mergeCell ref="O95:Q95"/>
    <mergeCell ref="S95:T95"/>
  </mergeCells>
  <pageMargins left="0.15748031496062992" right="0.15748031496062992" top="0.19685039370078741" bottom="0.31496062992125984" header="0.23622047244094491" footer="0.31496062992125984"/>
  <pageSetup paperSize="9" scale="6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Sheet1</vt:lpstr>
      <vt:lpstr>กระดาษทำการ2!Print_Titles</vt:lpstr>
      <vt:lpstr>งบทดลอง!Print_Titles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2015-07-07T03:10:52Z</cp:lastPrinted>
  <dcterms:created xsi:type="dcterms:W3CDTF">2007-07-06T07:24:03Z</dcterms:created>
  <dcterms:modified xsi:type="dcterms:W3CDTF">2015-07-07T03:16:09Z</dcterms:modified>
</cp:coreProperties>
</file>