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90" windowWidth="11715" windowHeight="6450"/>
  </bookViews>
  <sheets>
    <sheet name="รายรับ " sheetId="33" r:id="rId1"/>
    <sheet name="จ่าย" sheetId="37" r:id="rId2"/>
    <sheet name="นอก " sheetId="29" r:id="rId3"/>
    <sheet name="นอก1" sheetId="38" r:id="rId4"/>
  </sheets>
  <definedNames>
    <definedName name="_xlnm.Print_Titles" localSheetId="1">จ่าย!$1:$4</definedName>
    <definedName name="_xlnm.Print_Titles" localSheetId="0">'รายรับ '!$1:$6</definedName>
  </definedNames>
  <calcPr calcId="124519"/>
</workbook>
</file>

<file path=xl/calcChain.xml><?xml version="1.0" encoding="utf-8"?>
<calcChain xmlns="http://schemas.openxmlformats.org/spreadsheetml/2006/main">
  <c r="F29" i="38"/>
  <c r="F30"/>
  <c r="F31"/>
  <c r="E27"/>
  <c r="E26"/>
  <c r="E25"/>
  <c r="E24"/>
  <c r="E23"/>
  <c r="D27"/>
  <c r="D26"/>
  <c r="D25"/>
  <c r="D24"/>
  <c r="D23"/>
  <c r="F71" i="33" l="1"/>
  <c r="F70"/>
  <c r="F69"/>
  <c r="F68"/>
  <c r="F67"/>
  <c r="F66"/>
  <c r="D65"/>
  <c r="F65" s="1"/>
  <c r="D64"/>
  <c r="F64" s="1"/>
  <c r="D63"/>
  <c r="F63" s="1"/>
  <c r="D62"/>
  <c r="F62" s="1"/>
  <c r="D61"/>
  <c r="F61" s="1"/>
  <c r="F60"/>
  <c r="D57"/>
  <c r="F57" s="1"/>
  <c r="C56"/>
  <c r="F55"/>
  <c r="F54"/>
  <c r="F53"/>
  <c r="D53"/>
  <c r="F52"/>
  <c r="D52"/>
  <c r="F51"/>
  <c r="D51"/>
  <c r="F50"/>
  <c r="D49"/>
  <c r="F49" s="1"/>
  <c r="D48"/>
  <c r="F48" s="1"/>
  <c r="D47"/>
  <c r="F47" s="1"/>
  <c r="D46"/>
  <c r="F46" s="1"/>
  <c r="D45"/>
  <c r="F45" s="1"/>
  <c r="D44"/>
  <c r="C44"/>
  <c r="F44" s="1"/>
  <c r="F34"/>
  <c r="D33"/>
  <c r="C33"/>
  <c r="F33" s="1"/>
  <c r="F31"/>
  <c r="D31"/>
  <c r="F30"/>
  <c r="D30"/>
  <c r="D29" s="1"/>
  <c r="C29"/>
  <c r="F29" s="1"/>
  <c r="D27"/>
  <c r="F27" s="1"/>
  <c r="D26"/>
  <c r="C26"/>
  <c r="F26" s="1"/>
  <c r="F25"/>
  <c r="D24"/>
  <c r="F24" s="1"/>
  <c r="C23"/>
  <c r="F22"/>
  <c r="D22"/>
  <c r="F21"/>
  <c r="F20"/>
  <c r="F19"/>
  <c r="F18"/>
  <c r="F17"/>
  <c r="D17"/>
  <c r="F16"/>
  <c r="F15"/>
  <c r="F14"/>
  <c r="D14"/>
  <c r="F13"/>
  <c r="D12"/>
  <c r="F12" s="1"/>
  <c r="C12"/>
  <c r="F11"/>
  <c r="D11"/>
  <c r="F10"/>
  <c r="D10"/>
  <c r="F9"/>
  <c r="D9"/>
  <c r="D8" s="1"/>
  <c r="C8"/>
  <c r="C7" s="1"/>
  <c r="C72" l="1"/>
  <c r="D7"/>
  <c r="D72" s="1"/>
  <c r="D23"/>
  <c r="F23" s="1"/>
  <c r="D56"/>
  <c r="F56" s="1"/>
  <c r="D59"/>
  <c r="F8"/>
  <c r="F7" l="1"/>
  <c r="F72"/>
  <c r="F16" i="38" l="1"/>
  <c r="F7"/>
  <c r="F8"/>
  <c r="F6"/>
  <c r="A2"/>
  <c r="A1"/>
  <c r="D34"/>
  <c r="F32"/>
  <c r="F28"/>
  <c r="F27"/>
  <c r="F26"/>
  <c r="F25"/>
  <c r="F24"/>
  <c r="F23"/>
  <c r="E19"/>
  <c r="D19"/>
  <c r="F15"/>
  <c r="F14"/>
  <c r="E10"/>
  <c r="D10"/>
  <c r="E30" i="29"/>
  <c r="D30"/>
  <c r="C30"/>
  <c r="F10" i="38" l="1"/>
  <c r="F34"/>
  <c r="F19"/>
  <c r="E34"/>
  <c r="A3" i="29" l="1"/>
  <c r="A3" i="38" s="1"/>
</calcChain>
</file>

<file path=xl/sharedStrings.xml><?xml version="1.0" encoding="utf-8"?>
<sst xmlns="http://schemas.openxmlformats.org/spreadsheetml/2006/main" count="879" uniqueCount="291">
  <si>
    <t>เบิกจ่ายไปแล้ว</t>
  </si>
  <si>
    <t>งบประมาณคงเหลือ</t>
  </si>
  <si>
    <t xml:space="preserve"> -</t>
  </si>
  <si>
    <t>เงินช่วยเหลือการศึกษาบุตร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</si>
  <si>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</si>
  <si>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</si>
  <si>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</si>
  <si>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</si>
  <si>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</si>
  <si>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</si>
  <si>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</si>
  <si>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</si>
  <si>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เงินสมทบกองทุนประกันสังคม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</si>
  <si>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</si>
  <si>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</si>
  <si>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</si>
  <si>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</si>
  <si>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</si>
  <si>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</si>
  <si>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</si>
  <si>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</si>
  <si>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</si>
  <si>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</si>
  <si>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</si>
  <si>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</si>
  <si>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</si>
  <si>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ค่าธรรมเนียมจดทะเบียนสิทธินิติกรรมที่ดิน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</si>
  <si>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</si>
  <si>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</si>
  <si>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</si>
  <si>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</si>
  <si>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</si>
  <si>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</si>
  <si>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</si>
  <si>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</si>
  <si>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</si>
  <si>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เงินเดือนพนักงาน</t>
  </si>
  <si>
    <t>ค่าจ้างลูกจ้างประจำ</t>
  </si>
  <si>
    <t>เงินอุดหนุนทั่วไป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</si>
  <si>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</si>
  <si>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</si>
  <si>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</si>
  <si>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</si>
  <si>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งบประมาณที่ได้รับ</t>
  </si>
  <si>
    <t>ค่าเช่าบ้าน</t>
  </si>
  <si>
    <t>รวม</t>
  </si>
  <si>
    <t>โครงการ</t>
  </si>
  <si>
    <t>รายจ่ายเกี่ยวกับการรับรองและพิธีการ</t>
  </si>
  <si>
    <t>จ่ายจากเงินสะสม</t>
  </si>
  <si>
    <t>งบประมาณที่กันไว้</t>
  </si>
  <si>
    <t>ค่าจ้างเหมาบริการรักษาความปลอดภัย</t>
  </si>
  <si>
    <t>เบี้ยยังชีพผู้ป่วยเอดส์</t>
  </si>
  <si>
    <t>ค่าไฟฟ้า</t>
  </si>
  <si>
    <t>ครุภัณฑ์สำนักงาน</t>
  </si>
  <si>
    <t>ค่าสาธารณูปโภค</t>
  </si>
  <si>
    <t>เงินประโยชน์ตอบแทนอื่น  กรณีพิเศษ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</si>
  <si>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</si>
  <si>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</si>
  <si>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</si>
  <si>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</si>
  <si>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</si>
  <si>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 (ฝ่ายประจำ)</t>
  </si>
  <si>
    <t>เงินเพิ่มต่าง ๆ ของพนักงาน</t>
  </si>
  <si>
    <t>องค์การบริหารส่วนตำบลเขาพระทอง อำเภอชะอวด  จังหวัดนครศรีธรรมราช</t>
  </si>
  <si>
    <t>วัสดุวิทยาศาสตร์หรือการแพทย์</t>
  </si>
  <si>
    <t>วัสดุเครื่องแต่งกาย</t>
  </si>
  <si>
    <t>ค่าบำรุงรักษาและปรับปรุงที่ดินและสิ่งก่อสร้าง</t>
  </si>
  <si>
    <t>เงินอุดหนุน</t>
  </si>
  <si>
    <t>เงินอุดหนุนส่วนราชการ</t>
  </si>
  <si>
    <t>เงินอุดหนุนกิจการที่เป็นสาธารณประโยชน์</t>
  </si>
  <si>
    <t>วัสดุกีฬา</t>
  </si>
  <si>
    <t>ค่าก่อสร้างสิ่งสาธารณูปโภค</t>
  </si>
  <si>
    <t>ค่าธรรมเนียมเกี่ยวกับใบอนุญาตการพนัน</t>
  </si>
  <si>
    <t>ค่าธรรมเนียมอื่น ๆ</t>
  </si>
  <si>
    <t>ค่าปรับผู้กระทำผิดกฎหมายและข้อบัญญัติอบต.</t>
  </si>
  <si>
    <t>ค่าปรับอื่น ๆ</t>
  </si>
  <si>
    <t>ค่าใบอนุญาตให้ตั้งตลาดเอกชน</t>
  </si>
  <si>
    <t>ค่าใบอนุญาตอื่น  ๆ</t>
  </si>
  <si>
    <t>หมวดรายได้จากสาธารณูปโภคและการพาณิชย์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</si>
  <si>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</si>
  <si>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</si>
  <si>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</si>
  <si>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</si>
  <si>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</si>
  <si>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</si>
  <si>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</si>
  <si>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</si>
  <si>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</si>
  <si>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</si>
  <si>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เงินเดือนครู ศพด.</t>
  </si>
  <si>
    <t>ประกันสังคม</t>
  </si>
  <si>
    <t>วัสดุงานบ้านงานครัว</t>
  </si>
  <si>
    <t>งานระดับก่อนวัยเรียนและประถมศึกษา</t>
  </si>
  <si>
    <t>ครุภัณฑ์อื่น</t>
  </si>
  <si>
    <t>จ่ายจากเงินอุดหนุนเฉพาะกิจ</t>
  </si>
  <si>
    <t>วัสดุการศึกษา</t>
  </si>
  <si>
    <t>งบกลาง</t>
  </si>
  <si>
    <t>องค์การบริหารส่วนตำบลเขาพระทอง อำเภอชะอวด จังหวัดนครศรีธรรมราช</t>
  </si>
  <si>
    <t>หมายเหตุ 1</t>
  </si>
  <si>
    <t>ทุนการศึกษาครู ผดด</t>
  </si>
  <si>
    <t>เงินประจำตำแหน่ง</t>
  </si>
  <si>
    <t>ค่าธรรมเนียมอากรป่าไม้</t>
  </si>
  <si>
    <t>จ่ายจากรายจ่ายค้างจ่ายระหว่างดำเนินการ</t>
  </si>
  <si>
    <t>จ่ายจากรายจ่ายค้างจ่าย(รอจ่าย)</t>
  </si>
  <si>
    <t>เงินเดือนนายก/รองนายก</t>
  </si>
  <si>
    <t>วัสดุโฆษณาและเผยแพร่</t>
  </si>
  <si>
    <t>วัสดุยานพาหนะและขนส่ง</t>
  </si>
  <si>
    <t>ค่าบำรุงรักษาและซ่อมแซม</t>
  </si>
  <si>
    <t>วัสดุสำนักงาน</t>
  </si>
  <si>
    <t>วัสดุคอมพิวเตอร์</t>
  </si>
  <si>
    <t>โครงการอบรมและรณรงค์การป้องกันโรคพิษสุนัขบ้า</t>
  </si>
  <si>
    <t>ค่าบำรุงรักษาและปรับปรุงครุภัณฑ์</t>
  </si>
  <si>
    <t>+</t>
  </si>
  <si>
    <t>ค่าธรรมเนียนใช้น้ำบาดาล</t>
  </si>
  <si>
    <t>ภาษียาสูบ</t>
  </si>
  <si>
    <t>เงินอุดหนุนระบุวัตถุประสงค์เพื่อพัฒนาประเทศ</t>
  </si>
  <si>
    <t>วันที่อนุมัติ</t>
  </si>
  <si>
    <t>รายจ่าย</t>
  </si>
  <si>
    <t>จำนวนเงินที่ได้รับอนุมัติ</t>
  </si>
  <si>
    <t>จำนวนเงินที่เบิกจ่าย</t>
  </si>
  <si>
    <t xml:space="preserve"> 15 ต.ค.57</t>
  </si>
  <si>
    <t>โครงการมหกรรมคอนเสิร์ต "คนคอนเดินหน้าประเทศไทย ร่วมใจปฏิรูป"</t>
  </si>
  <si>
    <t>รายงานผลการดำเนินงาน  ประจำปีงบประมาณ 2558</t>
  </si>
  <si>
    <t>โครงการขุดเจาะบ่อบาดาล บ้านโคกประดู่ หมู่ที่ 5</t>
  </si>
  <si>
    <t>โครงการก่อสร้างระบบประปาหมู่บ้าน บ้านในไส หมู่ที่ 4</t>
  </si>
  <si>
    <t>ค่าตอบแทนผู้ปฏิบัติราชการอันเป็นประโยชน์แก่ อปท.( อปพร.)</t>
  </si>
  <si>
    <t>ค่าจัดซื้อรถขยะ แบบอัดท้าย</t>
  </si>
  <si>
    <t>ค่าวัสดุการศึกษา</t>
  </si>
  <si>
    <t>รายงานยอดงบประมาณคงเหลือ</t>
  </si>
  <si>
    <t>องค์การบริหารส่วนตำบลเขาพระทอง</t>
  </si>
  <si>
    <t>อำเภอชะอวด  จังหวัดนครศรีธรรมราช</t>
  </si>
  <si>
    <t>งาน</t>
  </si>
  <si>
    <t>หมวดรายจ่าย</t>
  </si>
  <si>
    <t>ประเภทรายจ่าย</t>
  </si>
  <si>
    <t>งบประมาณอนุมัติ
(บาท)</t>
  </si>
  <si>
    <t>โอนเพิ่ม
(บาท)</t>
  </si>
  <si>
    <t>โอนลด
(บาท)</t>
  </si>
  <si>
    <t>ผูกพัน
(บาท)</t>
  </si>
  <si>
    <t>เบิกจ่าย
(บาท)</t>
  </si>
  <si>
    <t>งบประมาณคงเหลือ
(บาท)</t>
  </si>
  <si>
    <t>งานบริหารทั่วไป</t>
  </si>
  <si>
    <t>เงินเดือน (ฝ่ายการเมือง)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</si>
  <si>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</si>
  <si>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</si>
  <si>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เงินค่าตอบแทนสมาชิกสภาองค์กรปกครองส่วนท้องถิ่น</t>
  </si>
  <si>
    <t>รวมหมวดเงินเดือน (ฝ่ายการเมือง)</t>
  </si>
  <si>
    <t>เงินเพิ่มต่าง ๆของลูกจ้างประจำ</t>
  </si>
  <si>
    <t>ค่าตอบแทนพนักงานจ้าง</t>
  </si>
  <si>
    <t>รวมหมวดเงินเดือน (ฝ่ายประจำ)</t>
  </si>
  <si>
    <t>ค่าตอบแทนผู้ปฏิบัติราชการอันเป็นประโยชน์แก่องค์กรปกครองส่วนท้องถิ่น</t>
  </si>
  <si>
    <t>รวมหมวดค่าตอบแทน</t>
  </si>
  <si>
    <t>รายจ่ายเกี่ยวเนื่องกับการปฏิบัติราชการที่ไม่เข้าลักษณะรายจ่ายหมวดอื่นๆ</t>
  </si>
  <si>
    <t>ค่าใช้จ่ายตามโครงการในพระราชดำรัสและพระราชเสาวนีย์</t>
  </si>
  <si>
    <t>ค่าใช้จ่ายในการเดินทางไปราชการ</t>
  </si>
  <si>
    <t>ค่าใช้จ่ายในการรับวารสารและหนังสือพิมพ์</t>
  </si>
  <si>
    <t>ค่าใช้จ่ายในการเลือกตั้ง</t>
  </si>
  <si>
    <t>ค่าพวงมาลัย ช่อดอกไม้ กระเช้าดอกไม้ และพวงมาลา</t>
  </si>
  <si>
    <t>โครงการ อบต.สัญจรเพื่อนำบริการสู่ประชาชน  ประจำปีงบประมาณ พ.ศ. 2558</t>
  </si>
  <si>
    <t>โครงการจัดงานเฉลิมพระเกียรติพระบาทสมเด็จพระเจ้าอยู่หัว  เนื่องในโอกาสวันเฉลิมพระชนมพรรษา  5  ธันวาคม 2557</t>
  </si>
  <si>
    <t>โครงการจัดงานวันท้องถิ่นไทย</t>
  </si>
  <si>
    <t>โครงการจัดทำแผนชุมชนสู่การพัฒนาท้องถิ่น</t>
  </si>
  <si>
    <t>โครงการจ้างเหมาบริการรักษาความปลอดภัยสถานที่ราชการ(องค์การบริหารส่วนตำบลเขาพระทอง) ประจำปี 2558</t>
  </si>
  <si>
    <t>โครงการฝึกอบรมเพื่อสร้างทัศนคติและจิตสำนึกที่ดีงามในการอยู่ร่วมกันอย่างสมานฉันท์</t>
  </si>
  <si>
    <t>โครงการฝึกอมรมเพื่อเพิ่มประสิทธิภาพการทำงานของบุคลากร</t>
  </si>
  <si>
    <t>โครงการให้ความรู้ข้อมูลข่าวสาร ตาม พ.ร.บ.ข้อมูลข่าวสารของทางราชการ พ.ศ.2540 ประจำปี 2558</t>
  </si>
  <si>
    <t>โครงการอบรมเสริมความรู้ผู้นำชุมชนในการพัฒนาท้องถิ่น</t>
  </si>
  <si>
    <t>รวมหมวดค่าใช้สอย</t>
  </si>
  <si>
    <t>วัสดุไฟฟ้าและวิทยุ</t>
  </si>
  <si>
    <t>วัสดุก่อสร้าง</t>
  </si>
  <si>
    <t>วัสดุเชื้อเพลิงและหล่อลื่น</t>
  </si>
  <si>
    <t>รวมหมวดค่าวัสดุ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</si>
  <si>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</si>
  <si>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</si>
  <si>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</si>
  <si>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รวมหมวดค่าสาธารณูปโภค</t>
  </si>
  <si>
    <t>ค่าจัดซื้อเครื่องปรับอากาศ(แอร์)พร้อมติดตั้ง สำหรับติดตั้งห้องสำนักงานปลัด อบต.</t>
  </si>
  <si>
    <t>ครุภัณฑ์โฆษณาและเผยแพร่</t>
  </si>
  <si>
    <t>จัดซื้อโทรทัศน์  แอล อี ดี  (LED TV)</t>
  </si>
  <si>
    <t>รวมหมวดค่าครุภัณฑ์</t>
  </si>
  <si>
    <t>ก่อสร้างเตาเผาขยะไร้ควัน</t>
  </si>
  <si>
    <t>รวมหมวดค่าที่ดินและสิ่งก่อสร้าง</t>
  </si>
  <si>
    <t>รายจ่ายอื่น</t>
  </si>
  <si>
    <t>รวมหมวดรายจ่ายอื่น</t>
  </si>
  <si>
    <t>เงินอุดหนุนองค์กรปกครองส่วนท้องถิ่น</t>
  </si>
  <si>
    <t>รวมหมวดเงินอุดหนุน</t>
  </si>
  <si>
    <t>รวมงานบริหารทั่วไป</t>
  </si>
  <si>
    <t>งานบริหารงานคลัง</t>
  </si>
  <si>
    <t>เงินเพิ่มต่าง ๆของพนักงานจ้าง</t>
  </si>
  <si>
    <t>โครงการจัดทำแผนที่ภาษีและทะเบียนทรัพย์สิน</t>
  </si>
  <si>
    <t>โครงการอบรมให้ความรู้ประชาชนเกี่ยวกับผู้เสียภาษี</t>
  </si>
  <si>
    <t>จัดซื้อตู้เก็บเอกสาร  ชนิด  2 บานเปิด</t>
  </si>
  <si>
    <t>รวมงานบริหารงานคลัง</t>
  </si>
  <si>
    <t>งานบริหารทั่วไปเกี่ยวกับการรักษาความสงบภายใน</t>
  </si>
  <si>
    <t>-ค่าใช้จ่ายในการเดินทางไปราชการ</t>
  </si>
  <si>
    <t>โครงการบริหารจัดการระบบการแพทย์ฉุกเฉิน  ประจำปีงบประมาณ 2558</t>
  </si>
  <si>
    <t>โครงการเฝ้าระวังและอำนวยความสะดวกแก่ประชาชนในพื้นที่ตำบลเขาพระทอง</t>
  </si>
  <si>
    <t>โครงการเพื่อนร่วมเดินทางในช่วงเทศกาลปีใหม่และเทศกาลวันสงกรานต์ ประจำปี 2558</t>
  </si>
  <si>
    <t>โตรงการอบรมสมาชิกอาสาสมัครป้องกันภัยฝ่ายพลเรือน (อปพร.)</t>
  </si>
  <si>
    <t>รวมงานบริหารทั่วไปเกี่ยวกับการรักษาความสงบภายใน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</si>
  <si>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</si>
  <si>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วัสดุอื่น</t>
  </si>
  <si>
    <t>โครงการติดตั้งกระจกโค้งทางแยกทางร่วม  ป้ายเตือนลดความเร็วในเขตชุมชน</t>
  </si>
  <si>
    <t>โครงการปรับปรุงเสาวิทยุสื่อสาร</t>
  </si>
  <si>
    <t>รวมงานป้องกันภัยฝ่ายพลเรือนและระงับอัคคีภัย</t>
  </si>
  <si>
    <t>งานบริหารทั่วไปเกี่ยวกับการศึกษา</t>
  </si>
  <si>
    <t>ค่าพาหนะนำส่งเด็กไปสถานพยาบาล</t>
  </si>
  <si>
    <t>โครงการพัฒนาบุคลากรด้านการศึกษา</t>
  </si>
  <si>
    <t>รวมงานบริหารทั่วไปเกี่ยวกับการศึกษา</t>
  </si>
  <si>
    <t>โครงการจัดงานวันเด็กแห่งชาติ</t>
  </si>
  <si>
    <t>โครงการจัดงานวันบัณฑิตน้อย</t>
  </si>
  <si>
    <t>โครงการจัดงานวันแม่แห่งชาติ  ประจำปี 2558</t>
  </si>
  <si>
    <t>โครงการสนับสนุนค่าใช้จ่ายการบริหารสถานศึกษา</t>
  </si>
  <si>
    <t>ค่าอาหารเสริม (นม)</t>
  </si>
  <si>
    <t>ค่าจัดซื้อโต๊ะพับเอนกประสงค์สีขาว พร้อมเก้าอี้สำหรับเด็กอนุบาล</t>
  </si>
  <si>
    <t>ค่าจัดซื้อพัดลมติดผนัง(ชนิดโคจร)</t>
  </si>
  <si>
    <t>ค่าจัดซื้อเครื่องเล่นสนามกลางแจ้ง ศูนย์พัฒนาเด็กเล็ก</t>
  </si>
  <si>
    <t>โครงการก่อสร้างรั้วศูนย์พัฒนาเด็กเล็กชุมชนวัดเขาลำปะ</t>
  </si>
  <si>
    <t>โครงการติดตั้งกันสาดศูนย์พัฒนาเด็กเล็กชุมชนวัดเขาลำปะ</t>
  </si>
  <si>
    <t>โครงการปรับปรุงซ่อมแซมศูนย์พัฒนาเด็กเล็กของ  อบต.เขาพระทอง</t>
  </si>
  <si>
    <t>โครงการปรับปรุงซ่อมแซมศูนย์พัฒนาเด็กเล็กบ้านเขาพระทอง</t>
  </si>
  <si>
    <t>รวมงานระดับก่อนวัยเรียนและประถมศึกษา</t>
  </si>
  <si>
    <t>งานบริหารทั่วไปเกี่ยวกับสาธารณสุข</t>
  </si>
  <si>
    <t>โครงการสำรวจสภาพปัญหาน้ำเสียและรณรงค์การใช้น้ำอย่างประหยัด</t>
  </si>
  <si>
    <t>โครงการอาสาสมัครดูแลผู้สูงอายุที่บ้าน (อผส.)</t>
  </si>
  <si>
    <t>รวมงานบริหารทั่วไปเกี่ยวกับสาธารณสุข</t>
  </si>
  <si>
    <t>งานสวัสดิการสังคมและสังคมสงเคราะห์</t>
  </si>
  <si>
    <t>รวมงานสวัสดิการสังคมและสังคมสงเคราะห์</t>
  </si>
  <si>
    <t>งานบริหารทั่วไปเกี่ยวกับเคหะและชุมชน</t>
  </si>
  <si>
    <t>จัดซื้อรถจักรยานยนต์</t>
  </si>
  <si>
    <t>รวมงานบริหารทั่วไปเกี่ยวกับเคหะและชุมชน</t>
  </si>
  <si>
    <t>งานไฟฟ้าถนน</t>
  </si>
  <si>
    <t>ก่อสร้างถนน  ค.ส.ล. สายเขากอย ม.3 - วังเคียน ม.2 (บ้าน อ.จรูญ)</t>
  </si>
  <si>
    <t>ก่อสร้างถนน  ค.ส.ล. สายเขาพระทอง-เขาลำปะ  ม.2 (บ้านกำนันสุชาติ มีเสน-สามแยก)</t>
  </si>
  <si>
    <t>ก่อสร้างถนน  ค.ส.ล. สายบ้านนายไพบูลย์ - นายสุทัศน์ ม.4</t>
  </si>
  <si>
    <t>ก่อสร้างถนน  ค.ส.ล. สายบ้านนายไสว-ฝายน้ำล้น  ห้วยยูงกลาง  ม.1 (ตอนที่ 2)</t>
  </si>
  <si>
    <t>ก่อสร้างถนน  ค.ส.ล. สายห้วยยวน - ควนลาภ ม.7</t>
  </si>
  <si>
    <t>ก่อสร้างถนน  ค.ส.ล. สายห้วยยวน - บ้านท่าข้าม ม. 7 ต. ควนหนองหงษ์</t>
  </si>
  <si>
    <t>ก่อสร้างถนน  ค.ส.ล.สายสามแยกพัฒนา  ม.5 - สามแยกโรงเรียนบ้านทุ่งโชน  ม.6</t>
  </si>
  <si>
    <t>ก่อสร้างถนน ค.ส.ล. สายควนหินเหล็กไฟ - ต้นไทร (ตอนที่ 3)  ม.5</t>
  </si>
  <si>
    <t>โครงการก่อสร้างโรงเรือนเอนกประสงค์</t>
  </si>
  <si>
    <t>ค่าบำรุงรักษาและปรับปรุงที่ดิน และสิ่งก่อสร้าง</t>
  </si>
  <si>
    <t>ปรับปรุงถนนสายบ้านนายสมศักดิ์  -บ้านนายอู่ - ไสม่วง ม.5</t>
  </si>
  <si>
    <t>รวมงานไฟฟ้าถนน</t>
  </si>
  <si>
    <t>งานบริหารทั่วไปเกี่ยวกับสร้างความเข้มแข็งของชุมชน</t>
  </si>
  <si>
    <t>โครงการผู้สูงวัยใสใจธรรมชาติ</t>
  </si>
  <si>
    <t>โครงการฝึกอบรมเทคนิคการลับมีดกรีดยาง ร่วมกับ สกย.</t>
  </si>
  <si>
    <t>โครงการส่งเสริมเศรษฐกิจพอเพียง  ผู้สูงวัยร่วมใจปลูกผ้กสวนครัว</t>
  </si>
  <si>
    <t>รวมงานบริหารทั่วไปเกี่ยวกับสร้างความเข้มแข็งของชุมชน</t>
  </si>
  <si>
    <t>งานกีฬาและนันทนาการ</t>
  </si>
  <si>
    <t>โครงการกีฬาสานสัมพันธ์องค์กรปกครองส่วนท้องถิ่น</t>
  </si>
  <si>
    <t>โครงการแข่งขันกีฬาต้านยาเสพติด "เขาพระทองเกมส์"  ประจำปี 2558</t>
  </si>
  <si>
    <t>โครงการจัดส่งนักกีฬา นักกรีฑา  ร่วมแข่งขันกีฬา  กรีฑาอำเภอชะอวด</t>
  </si>
  <si>
    <t>โครงการจัดส่งนักกีฬาเข้าร่วมแข่งขันกีฬา  ที่หน่วยงานอื่นจัดขึ้น</t>
  </si>
  <si>
    <t>โครงการติดตั้งไฟฟ้าส่องสว่างลานกีฬาหมู่บ้าน</t>
  </si>
  <si>
    <t>รวมงานกีฬาและนันทนาการ</t>
  </si>
  <si>
    <t>งานศาสนาวัฒนธรรมท้องถิ่น</t>
  </si>
  <si>
    <t>โครงการงานประเพณีชักพระ  ประจำปี 2558</t>
  </si>
  <si>
    <t>โครงการงานประเพณีหมผ้าพระ  ประจำปี 2558</t>
  </si>
  <si>
    <t>โครงการงานประเพณีแห่เทียนพรรษา  ประจำปี 2558</t>
  </si>
  <si>
    <t>โครงการจัดงานประเพณีมาฆบูชาแห่ผ้าขึ้นธาตุ  ประจำปี 2558</t>
  </si>
  <si>
    <t>โครงการจัดงานประเพณีวันลอยกระทง  ประจำปี 2557</t>
  </si>
  <si>
    <t>โครงการจัดงานประเพณีวันลอยกระทง  ประจำปีงบประมาณ พ.ศ. 2558</t>
  </si>
  <si>
    <t>โครงการจัดงานประเพณีวันสงกรานต์ รดน้ำ ขอพรผู้สูงอายุ  ประจำปี 2558</t>
  </si>
  <si>
    <t>โครงการทำบุญตักบาตรส่งท้ายปีเก่าต้อนรับปีใหม่</t>
  </si>
  <si>
    <t>โครงการบรรพชาสามเณรภาคฤดูร้อน  ประจำปี 2558</t>
  </si>
  <si>
    <t>โครงการเยาวชนไทยใสใจภูมิปัญญาท้องถิ่น</t>
  </si>
  <si>
    <t>โครงการร่วมงานดอกจูดบาน  กาชาดและของดีเมืองชะอวด  ประจำปี 2558</t>
  </si>
  <si>
    <t>โครงการอบรมคุณธรรม จริยธรรม เด็กและเยาวชน  ตำบลเขาพระทอง</t>
  </si>
  <si>
    <t>โครงการอบรมพิธีกรทางศาสนา</t>
  </si>
  <si>
    <t>รวมงานศาสนาวัฒนธรรมท้องถิ่น</t>
  </si>
  <si>
    <t>งานอนุรักษ์แหล่งน้ำและป่าไม้</t>
  </si>
  <si>
    <t>โครงการปลูกหญ้าแฝก</t>
  </si>
  <si>
    <t>วัสดุการเกษตร</t>
  </si>
  <si>
    <t>รวมงานอนุรักษ์แหล่งน้ำและป่าไม้</t>
  </si>
  <si>
    <t>งานกิจการประปา</t>
  </si>
  <si>
    <t>รวมงานกิจการประปา</t>
  </si>
  <si>
    <t>สำรองจ่าย</t>
  </si>
  <si>
    <t>เงินสมทบกองทุนบำเหน็จบำนาญข้าราชการส่วนท้องถิ่น (กบท.)</t>
  </si>
  <si>
    <t>รวมหมวดงบกลาง</t>
  </si>
  <si>
    <t>รวมงบกลาง</t>
  </si>
  <si>
    <t>รวมทั้งหมด</t>
  </si>
  <si>
    <t xml:space="preserve">รายละเอียด ประกอบงบทดลองและรายงานรับ -  จ่ายเงินสด </t>
  </si>
  <si>
    <t>โครงการป้องกันและแก้ไขปัญหายาเสพติด</t>
  </si>
  <si>
    <t>โครงการก่อสร้างถนน คสล.สายบ้านนายไสว-ฝายน้ำล้นห้วยยูงกลาง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</si>
  <si>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 1</t>
  </si>
  <si>
    <t>งวดที่ 2 เดือนมกราคม 2558 -  มีนาคม  2558</t>
  </si>
  <si>
    <t>ประจำเดือนมีนาคม ปีงบประมาณ พ.ศ.2558</t>
  </si>
  <si>
    <t>เงินค่าตอบแทนเลขานุการ/ที่ปรึกษานายกเทศมนตรี นายกองค์การบริหารส่วนตำบล</t>
  </si>
  <si>
    <t>โครงการก่อสร้างถนนคอนกรีตเสริมเหล็กสายบ้านนายไสว-ฝายน้ำล้นห้วยยูงกลาง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</si>
  <si>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หมู่ที่ 1</t>
  </si>
  <si>
    <t>ทุนการศึกษาสำหรับผู้ดูแลเด็ก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</si>
</sst>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[$-1010409]#,##0.00;\-#,##0.00"/>
  </numFmts>
  <fonts count="2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  <font>
      <sz val="14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sz val="10"/>
      <name val="Angsana New"/>
      <family val="1"/>
    </font>
    <font>
      <b/>
      <i/>
      <sz val="15"/>
      <name val="Angsana New"/>
      <family val="1"/>
    </font>
    <font>
      <b/>
      <sz val="12"/>
      <color indexed="8"/>
      <name val="Microsoft Sans Serif"/>
      <family val="2"/>
    </font>
    <font>
      <sz val="12"/>
      <color indexed="8"/>
      <name val="Microsoft Sans Serif"/>
      <family val="2"/>
    </font>
    <font>
      <b/>
      <sz val="9"/>
      <color indexed="8"/>
      <name val="Microsoft Sans Serif"/>
      <family val="2"/>
    </font>
    <font>
      <sz val="8"/>
      <color indexed="8"/>
      <name val="Microsoft Sans Serif"/>
      <family val="2"/>
    </font>
    <font>
      <sz val="8"/>
      <color indexed="12"/>
      <name val="Microsoft Sans Serif"/>
      <family val="2"/>
    </font>
    <font>
      <sz val="8"/>
      <color indexed="10"/>
      <name val="Microsoft Sans Serif"/>
      <family val="2"/>
    </font>
    <font>
      <b/>
      <sz val="8"/>
      <color indexed="8"/>
      <name val="Microsoft Sans Serif"/>
      <family val="2"/>
    </font>
    <font>
      <b/>
      <sz val="8"/>
      <color indexed="10"/>
      <name val="Microsoft Sans Serif"/>
      <family val="2"/>
    </font>
    <font>
      <sz val="12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43" fontId="4" fillId="0" borderId="3" xfId="1" applyFont="1" applyFill="1" applyBorder="1"/>
    <xf numFmtId="43" fontId="5" fillId="0" borderId="17" xfId="1" applyFont="1" applyFill="1" applyBorder="1"/>
    <xf numFmtId="0" fontId="6" fillId="0" borderId="0" xfId="0" applyFont="1" applyFill="1"/>
    <xf numFmtId="0" fontId="7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8" fillId="0" borderId="10" xfId="0" applyFont="1" applyFill="1" applyBorder="1"/>
    <xf numFmtId="0" fontId="9" fillId="0" borderId="11" xfId="0" applyFont="1" applyFill="1" applyBorder="1"/>
    <xf numFmtId="43" fontId="9" fillId="0" borderId="9" xfId="0" applyNumberFormat="1" applyFont="1" applyFill="1" applyBorder="1"/>
    <xf numFmtId="49" fontId="9" fillId="0" borderId="9" xfId="0" applyNumberFormat="1" applyFont="1" applyFill="1" applyBorder="1" applyAlignment="1">
      <alignment horizontal="center"/>
    </xf>
    <xf numFmtId="0" fontId="10" fillId="0" borderId="0" xfId="0" applyFont="1" applyFill="1"/>
    <xf numFmtId="0" fontId="11" fillId="0" borderId="4" xfId="0" applyFont="1" applyFill="1" applyBorder="1"/>
    <xf numFmtId="0" fontId="12" fillId="0" borderId="2" xfId="0" applyFont="1" applyFill="1" applyBorder="1"/>
    <xf numFmtId="43" fontId="12" fillId="0" borderId="1" xfId="1" applyNumberFormat="1" applyFont="1" applyFill="1" applyBorder="1"/>
    <xf numFmtId="49" fontId="12" fillId="0" borderId="1" xfId="0" applyNumberFormat="1" applyFont="1" applyFill="1" applyBorder="1" applyAlignment="1">
      <alignment horizontal="center"/>
    </xf>
    <xf numFmtId="43" fontId="12" fillId="0" borderId="1" xfId="0" applyNumberFormat="1" applyFont="1" applyFill="1" applyBorder="1"/>
    <xf numFmtId="43" fontId="6" fillId="0" borderId="0" xfId="0" applyNumberFormat="1" applyFont="1" applyFill="1"/>
    <xf numFmtId="0" fontId="6" fillId="0" borderId="4" xfId="0" applyFont="1" applyFill="1" applyBorder="1"/>
    <xf numFmtId="0" fontId="6" fillId="0" borderId="2" xfId="0" applyFont="1" applyFill="1" applyBorder="1"/>
    <xf numFmtId="43" fontId="6" fillId="0" borderId="3" xfId="1" applyNumberFormat="1" applyFont="1" applyFill="1" applyBorder="1"/>
    <xf numFmtId="49" fontId="6" fillId="0" borderId="4" xfId="0" applyNumberFormat="1" applyFont="1" applyFill="1" applyBorder="1" applyAlignment="1">
      <alignment horizontal="center"/>
    </xf>
    <xf numFmtId="43" fontId="12" fillId="0" borderId="3" xfId="0" applyNumberFormat="1" applyFont="1" applyFill="1" applyBorder="1"/>
    <xf numFmtId="49" fontId="6" fillId="0" borderId="3" xfId="0" applyNumberFormat="1" applyFont="1" applyFill="1" applyBorder="1" applyAlignment="1">
      <alignment horizontal="center"/>
    </xf>
    <xf numFmtId="43" fontId="6" fillId="0" borderId="3" xfId="1" applyNumberFormat="1" applyFont="1" applyFill="1" applyBorder="1" applyAlignment="1"/>
    <xf numFmtId="0" fontId="6" fillId="0" borderId="0" xfId="0" applyFont="1" applyFill="1" applyBorder="1"/>
    <xf numFmtId="0" fontId="11" fillId="0" borderId="4" xfId="0" applyFont="1" applyFill="1" applyBorder="1" applyAlignment="1">
      <alignment horizontal="left"/>
    </xf>
    <xf numFmtId="0" fontId="12" fillId="0" borderId="0" xfId="0" applyFont="1" applyFill="1" applyBorder="1"/>
    <xf numFmtId="49" fontId="6" fillId="0" borderId="8" xfId="0" applyNumberFormat="1" applyFont="1" applyFill="1" applyBorder="1" applyAlignment="1">
      <alignment horizontal="center"/>
    </xf>
    <xf numFmtId="43" fontId="12" fillId="0" borderId="1" xfId="1" applyNumberFormat="1" applyFont="1" applyFill="1" applyBorder="1" applyAlignment="1"/>
    <xf numFmtId="43" fontId="12" fillId="0" borderId="9" xfId="0" applyNumberFormat="1" applyFont="1" applyFill="1" applyBorder="1"/>
    <xf numFmtId="0" fontId="6" fillId="0" borderId="5" xfId="0" applyFont="1" applyFill="1" applyBorder="1"/>
    <xf numFmtId="0" fontId="6" fillId="0" borderId="7" xfId="0" applyFont="1" applyFill="1" applyBorder="1"/>
    <xf numFmtId="43" fontId="6" fillId="0" borderId="8" xfId="1" applyNumberFormat="1" applyFont="1" applyFill="1" applyBorder="1" applyAlignment="1"/>
    <xf numFmtId="43" fontId="6" fillId="0" borderId="8" xfId="1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3" fontId="12" fillId="0" borderId="8" xfId="0" applyNumberFormat="1" applyFont="1" applyFill="1" applyBorder="1"/>
    <xf numFmtId="43" fontId="9" fillId="0" borderId="1" xfId="1" applyNumberFormat="1" applyFont="1" applyFill="1" applyBorder="1"/>
    <xf numFmtId="43" fontId="9" fillId="0" borderId="1" xfId="1" applyNumberFormat="1" applyFont="1" applyFill="1" applyBorder="1" applyAlignment="1">
      <alignment horizontal="center"/>
    </xf>
    <xf numFmtId="0" fontId="8" fillId="0" borderId="3" xfId="0" applyFont="1" applyFill="1" applyBorder="1"/>
    <xf numFmtId="0" fontId="9" fillId="0" borderId="0" xfId="0" applyFont="1" applyFill="1"/>
    <xf numFmtId="49" fontId="9" fillId="0" borderId="1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9" fillId="0" borderId="2" xfId="0" applyFont="1" applyFill="1" applyBorder="1"/>
    <xf numFmtId="43" fontId="9" fillId="0" borderId="1" xfId="1" applyNumberFormat="1" applyFont="1" applyFill="1" applyBorder="1" applyAlignment="1"/>
    <xf numFmtId="43" fontId="6" fillId="0" borderId="3" xfId="1" applyNumberFormat="1" applyFont="1" applyFill="1" applyBorder="1" applyAlignment="1">
      <alignment horizontal="center"/>
    </xf>
    <xf numFmtId="43" fontId="9" fillId="0" borderId="3" xfId="1" applyNumberFormat="1" applyFont="1" applyFill="1" applyBorder="1" applyAlignment="1"/>
    <xf numFmtId="49" fontId="9" fillId="0" borderId="3" xfId="0" applyNumberFormat="1" applyFont="1" applyFill="1" applyBorder="1" applyAlignment="1">
      <alignment horizontal="center"/>
    </xf>
    <xf numFmtId="0" fontId="8" fillId="0" borderId="12" xfId="0" applyFont="1" applyFill="1" applyBorder="1"/>
    <xf numFmtId="0" fontId="9" fillId="0" borderId="13" xfId="0" applyFont="1" applyFill="1" applyBorder="1"/>
    <xf numFmtId="43" fontId="10" fillId="0" borderId="0" xfId="0" applyNumberFormat="1" applyFont="1" applyFill="1"/>
    <xf numFmtId="0" fontId="8" fillId="0" borderId="0" xfId="0" applyFont="1" applyFill="1" applyBorder="1"/>
    <xf numFmtId="0" fontId="9" fillId="0" borderId="0" xfId="0" applyFont="1" applyFill="1" applyBorder="1"/>
    <xf numFmtId="43" fontId="9" fillId="0" borderId="0" xfId="1" applyNumberFormat="1" applyFont="1" applyFill="1" applyBorder="1" applyAlignment="1"/>
    <xf numFmtId="49" fontId="9" fillId="0" borderId="0" xfId="0" applyNumberFormat="1" applyFont="1" applyFill="1" applyBorder="1" applyAlignment="1">
      <alignment horizontal="center"/>
    </xf>
    <xf numFmtId="43" fontId="9" fillId="0" borderId="0" xfId="1" applyNumberFormat="1" applyFont="1" applyFill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6" fillId="0" borderId="0" xfId="1" applyNumberFormat="1" applyFont="1" applyFill="1"/>
    <xf numFmtId="0" fontId="4" fillId="0" borderId="0" xfId="0" applyFont="1" applyFill="1"/>
    <xf numFmtId="43" fontId="4" fillId="0" borderId="0" xfId="1" applyFont="1" applyFill="1"/>
    <xf numFmtId="0" fontId="4" fillId="0" borderId="0" xfId="0" applyFont="1" applyFill="1" applyBorder="1"/>
    <xf numFmtId="43" fontId="4" fillId="0" borderId="1" xfId="1" applyFont="1" applyFill="1" applyBorder="1" applyAlignment="1">
      <alignment horizontal="center" vertical="center"/>
    </xf>
    <xf numFmtId="43" fontId="3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14" fontId="6" fillId="0" borderId="9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3" fontId="6" fillId="0" borderId="3" xfId="1" applyNumberFormat="1" applyFont="1" applyBorder="1" applyAlignment="1">
      <alignment horizontal="center" vertical="center" wrapText="1"/>
    </xf>
    <xf numFmtId="43" fontId="6" fillId="0" borderId="3" xfId="0" applyNumberFormat="1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/>
    </xf>
    <xf numFmtId="43" fontId="6" fillId="0" borderId="17" xfId="1" applyNumberFormat="1" applyFont="1" applyFill="1" applyBorder="1"/>
    <xf numFmtId="0" fontId="4" fillId="0" borderId="2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0" xfId="0" applyFont="1" applyFill="1" applyBorder="1" applyAlignment="1">
      <alignment horizontal="center"/>
    </xf>
    <xf numFmtId="43" fontId="5" fillId="0" borderId="1" xfId="1" applyFont="1" applyFill="1" applyBorder="1"/>
    <xf numFmtId="0" fontId="4" fillId="0" borderId="15" xfId="0" applyFont="1" applyFill="1" applyBorder="1" applyAlignment="1">
      <alignment horizontal="center"/>
    </xf>
    <xf numFmtId="43" fontId="5" fillId="0" borderId="0" xfId="1" applyFont="1" applyFill="1" applyBorder="1"/>
    <xf numFmtId="43" fontId="4" fillId="0" borderId="0" xfId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4" xfId="0" applyFont="1" applyFill="1" applyBorder="1"/>
    <xf numFmtId="187" fontId="4" fillId="0" borderId="3" xfId="1" applyNumberFormat="1" applyFont="1" applyBorder="1"/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7" fillId="2" borderId="2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vertical="top" wrapText="1"/>
    </xf>
    <xf numFmtId="188" fontId="18" fillId="0" borderId="20" xfId="0" applyNumberFormat="1" applyFont="1" applyFill="1" applyBorder="1" applyAlignment="1">
      <alignment horizontal="right" vertical="top" wrapText="1"/>
    </xf>
    <xf numFmtId="188" fontId="20" fillId="0" borderId="20" xfId="0" applyNumberFormat="1" applyFont="1" applyFill="1" applyBorder="1" applyAlignment="1">
      <alignment horizontal="right" vertical="top" wrapText="1"/>
    </xf>
    <xf numFmtId="188" fontId="21" fillId="0" borderId="20" xfId="0" applyNumberFormat="1" applyFont="1" applyFill="1" applyBorder="1" applyAlignment="1">
      <alignment horizontal="right" vertical="top" wrapText="1"/>
    </xf>
    <xf numFmtId="188" fontId="22" fillId="0" borderId="20" xfId="0" applyNumberFormat="1" applyFont="1" applyFill="1" applyBorder="1" applyAlignment="1">
      <alignment horizontal="right" vertical="top" wrapText="1"/>
    </xf>
    <xf numFmtId="0" fontId="6" fillId="0" borderId="3" xfId="0" applyFont="1" applyFill="1" applyBorder="1"/>
    <xf numFmtId="187" fontId="3" fillId="0" borderId="3" xfId="1" applyNumberFormat="1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88" fontId="21" fillId="0" borderId="20" xfId="0" applyNumberFormat="1" applyFont="1" applyFill="1" applyBorder="1" applyAlignment="1">
      <alignment horizontal="right" vertical="top" wrapText="1"/>
    </xf>
    <xf numFmtId="0" fontId="21" fillId="0" borderId="21" xfId="0" applyFont="1" applyFill="1" applyBorder="1" applyAlignment="1">
      <alignment horizontal="right" vertical="top" wrapText="1"/>
    </xf>
    <xf numFmtId="0" fontId="21" fillId="0" borderId="20" xfId="0" applyFont="1" applyFill="1" applyBorder="1" applyAlignment="1">
      <alignment horizontal="right" vertical="top" wrapText="1"/>
    </xf>
    <xf numFmtId="188" fontId="18" fillId="0" borderId="20" xfId="0" applyNumberFormat="1" applyFont="1" applyFill="1" applyBorder="1" applyAlignment="1">
      <alignment horizontal="right" vertical="top" wrapText="1"/>
    </xf>
    <xf numFmtId="0" fontId="19" fillId="0" borderId="20" xfId="0" applyFont="1" applyFill="1" applyBorder="1" applyAlignment="1">
      <alignment vertical="top" wrapText="1"/>
    </xf>
    <xf numFmtId="0" fontId="17" fillId="2" borderId="2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left" shrinkToFit="1"/>
    </xf>
    <xf numFmtId="0" fontId="23" fillId="0" borderId="2" xfId="0" applyFont="1" applyFill="1" applyBorder="1" applyAlignment="1">
      <alignment horizontal="left" shrinkToFit="1"/>
    </xf>
    <xf numFmtId="0" fontId="6" fillId="0" borderId="4" xfId="0" applyFont="1" applyFill="1" applyBorder="1" applyAlignment="1">
      <alignment horizontal="left" shrinkToFit="1"/>
    </xf>
    <xf numFmtId="0" fontId="6" fillId="0" borderId="2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left" shrinkToFit="1"/>
    </xf>
    <xf numFmtId="0" fontId="14" fillId="0" borderId="1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tabSelected="1" view="pageBreakPreview" workbookViewId="0">
      <selection activeCell="B8" sqref="B8"/>
    </sheetView>
  </sheetViews>
  <sheetFormatPr defaultColWidth="9.140625" defaultRowHeight="21"/>
  <cols>
    <col min="1" max="1" width="9.140625" style="3"/>
    <col min="2" max="2" width="32" style="3" customWidth="1"/>
    <col min="3" max="3" width="17.7109375" style="3" customWidth="1"/>
    <col min="4" max="4" width="12.85546875" style="3" bestFit="1" customWidth="1"/>
    <col min="5" max="5" width="7.7109375" style="3" customWidth="1"/>
    <col min="6" max="6" width="13.140625" style="3" customWidth="1"/>
    <col min="7" max="7" width="9.140625" style="3"/>
    <col min="8" max="8" width="11" style="3" bestFit="1" customWidth="1"/>
    <col min="9" max="16384" width="9.140625" style="3"/>
  </cols>
  <sheetData>
    <row r="1" spans="1:8" ht="21.75">
      <c r="A1" s="108" t="s">
        <v>97</v>
      </c>
      <c r="B1" s="108"/>
      <c r="C1" s="108"/>
      <c r="D1" s="108"/>
      <c r="E1" s="108"/>
      <c r="F1" s="108"/>
    </row>
    <row r="2" spans="1:8" ht="21.75">
      <c r="A2" s="108" t="s">
        <v>281</v>
      </c>
      <c r="B2" s="108"/>
      <c r="C2" s="108"/>
      <c r="D2" s="108"/>
      <c r="E2" s="108"/>
      <c r="F2" s="108"/>
    </row>
    <row r="3" spans="1:8" ht="21.75">
      <c r="A3" s="108" t="s">
        <v>285</v>
      </c>
      <c r="B3" s="108"/>
      <c r="C3" s="108"/>
      <c r="D3" s="108"/>
      <c r="E3" s="108"/>
      <c r="F3" s="108"/>
    </row>
    <row r="4" spans="1:8" ht="21.75">
      <c r="A4" s="4" t="s">
        <v>98</v>
      </c>
      <c r="B4" s="4"/>
      <c r="C4" s="5"/>
      <c r="D4" s="5"/>
      <c r="E4" s="5"/>
      <c r="F4" s="6"/>
    </row>
    <row r="5" spans="1:8">
      <c r="A5" s="102" t="s">
        <v>13</v>
      </c>
      <c r="B5" s="103"/>
      <c r="C5" s="106" t="s">
        <v>14</v>
      </c>
      <c r="D5" s="106" t="s">
        <v>15</v>
      </c>
      <c r="E5" s="7" t="s">
        <v>16</v>
      </c>
      <c r="F5" s="7" t="s">
        <v>17</v>
      </c>
    </row>
    <row r="6" spans="1:8">
      <c r="A6" s="104"/>
      <c r="B6" s="105"/>
      <c r="C6" s="107"/>
      <c r="D6" s="107"/>
      <c r="E6" s="8" t="s">
        <v>2</v>
      </c>
      <c r="F6" s="8" t="s">
        <v>18</v>
      </c>
    </row>
    <row r="7" spans="1:8" s="13" customFormat="1">
      <c r="A7" s="9" t="s">
        <v>40</v>
      </c>
      <c r="B7" s="10"/>
      <c r="C7" s="11">
        <f>C8+C12+C23+C26+C29+C33</f>
        <v>1336000</v>
      </c>
      <c r="D7" s="11">
        <f>D8+D12+D23+D26+D29+D33</f>
        <v>885638.58</v>
      </c>
      <c r="E7" s="12" t="s">
        <v>21</v>
      </c>
      <c r="F7" s="11">
        <f>C7-D7</f>
        <v>450361.42000000004</v>
      </c>
    </row>
    <row r="8" spans="1:8">
      <c r="A8" s="14" t="s">
        <v>19</v>
      </c>
      <c r="B8" s="15"/>
      <c r="C8" s="16">
        <f>SUM(C9:C11)</f>
        <v>241300</v>
      </c>
      <c r="D8" s="16">
        <f>D9+D10+D11</f>
        <v>128588.69</v>
      </c>
      <c r="E8" s="17" t="s">
        <v>21</v>
      </c>
      <c r="F8" s="18">
        <f t="shared" ref="F8:F55" si="0">C8-D8</f>
        <v>112711.31</v>
      </c>
      <c r="H8" s="19"/>
    </row>
    <row r="9" spans="1:8">
      <c r="A9" s="20"/>
      <c r="B9" s="21" t="s">
        <v>20</v>
      </c>
      <c r="C9" s="22">
        <v>42000</v>
      </c>
      <c r="D9" s="22">
        <f>25177+11974</f>
        <v>37151</v>
      </c>
      <c r="E9" s="23" t="s">
        <v>21</v>
      </c>
      <c r="F9" s="24">
        <f t="shared" si="0"/>
        <v>4849</v>
      </c>
    </row>
    <row r="10" spans="1:8">
      <c r="A10" s="20"/>
      <c r="B10" s="21" t="s">
        <v>22</v>
      </c>
      <c r="C10" s="22">
        <v>194000</v>
      </c>
      <c r="D10" s="22">
        <f>2706.88+4963.21+341.61-1280+23415.58+27074.65+27415.76</f>
        <v>84637.69</v>
      </c>
      <c r="E10" s="23" t="s">
        <v>21</v>
      </c>
      <c r="F10" s="24">
        <f t="shared" si="0"/>
        <v>109362.31</v>
      </c>
    </row>
    <row r="11" spans="1:8">
      <c r="A11" s="20"/>
      <c r="B11" s="21" t="s">
        <v>23</v>
      </c>
      <c r="C11" s="22">
        <v>5300</v>
      </c>
      <c r="D11" s="22">
        <f>6600+200</f>
        <v>6800</v>
      </c>
      <c r="E11" s="25" t="s">
        <v>112</v>
      </c>
      <c r="F11" s="24">
        <f t="shared" si="0"/>
        <v>-1500</v>
      </c>
    </row>
    <row r="12" spans="1:8">
      <c r="A12" s="14" t="s">
        <v>27</v>
      </c>
      <c r="B12" s="21"/>
      <c r="C12" s="16">
        <f>SUM(C13:C22)</f>
        <v>52200</v>
      </c>
      <c r="D12" s="16">
        <f>SUM(D13:D22)</f>
        <v>2490</v>
      </c>
      <c r="E12" s="17" t="s">
        <v>21</v>
      </c>
      <c r="F12" s="18">
        <f t="shared" si="0"/>
        <v>49710</v>
      </c>
    </row>
    <row r="13" spans="1:8">
      <c r="A13" s="20"/>
      <c r="B13" s="21" t="s">
        <v>72</v>
      </c>
      <c r="C13" s="22">
        <v>0</v>
      </c>
      <c r="D13" s="26">
        <v>0</v>
      </c>
      <c r="E13" s="23" t="s">
        <v>21</v>
      </c>
      <c r="F13" s="24">
        <f t="shared" si="0"/>
        <v>0</v>
      </c>
    </row>
    <row r="14" spans="1:8">
      <c r="A14" s="20"/>
      <c r="B14" s="21" t="s">
        <v>56</v>
      </c>
      <c r="C14" s="22">
        <v>0</v>
      </c>
      <c r="D14" s="26">
        <f>50+100+100+50+120+110</f>
        <v>530</v>
      </c>
      <c r="E14" s="23" t="s">
        <v>112</v>
      </c>
      <c r="F14" s="24">
        <f t="shared" si="0"/>
        <v>-530</v>
      </c>
    </row>
    <row r="15" spans="1:8">
      <c r="A15" s="20"/>
      <c r="B15" s="21" t="s">
        <v>73</v>
      </c>
      <c r="C15" s="22">
        <v>0</v>
      </c>
      <c r="D15" s="26">
        <v>10</v>
      </c>
      <c r="E15" s="23" t="s">
        <v>112</v>
      </c>
      <c r="F15" s="24">
        <f t="shared" si="0"/>
        <v>-10</v>
      </c>
    </row>
    <row r="16" spans="1:8">
      <c r="A16" s="20"/>
      <c r="B16" s="21" t="s">
        <v>113</v>
      </c>
      <c r="C16" s="22">
        <v>0</v>
      </c>
      <c r="D16" s="26">
        <v>510</v>
      </c>
      <c r="E16" s="23" t="s">
        <v>112</v>
      </c>
      <c r="F16" s="24">
        <f t="shared" si="0"/>
        <v>-510</v>
      </c>
    </row>
    <row r="17" spans="1:6">
      <c r="A17" s="20"/>
      <c r="B17" s="21" t="s">
        <v>57</v>
      </c>
      <c r="C17" s="22">
        <v>2200</v>
      </c>
      <c r="D17" s="26">
        <f>800+400</f>
        <v>1200</v>
      </c>
      <c r="E17" s="23" t="s">
        <v>21</v>
      </c>
      <c r="F17" s="24">
        <f t="shared" si="0"/>
        <v>1000</v>
      </c>
    </row>
    <row r="18" spans="1:6">
      <c r="A18" s="20"/>
      <c r="B18" s="27" t="s">
        <v>74</v>
      </c>
      <c r="C18" s="22">
        <v>0</v>
      </c>
      <c r="D18" s="26">
        <v>0</v>
      </c>
      <c r="E18" s="23" t="s">
        <v>21</v>
      </c>
      <c r="F18" s="24">
        <f t="shared" si="0"/>
        <v>0</v>
      </c>
    </row>
    <row r="19" spans="1:6">
      <c r="A19" s="20"/>
      <c r="B19" s="27" t="s">
        <v>58</v>
      </c>
      <c r="C19" s="22">
        <v>50000</v>
      </c>
      <c r="D19" s="26">
        <v>0</v>
      </c>
      <c r="E19" s="23" t="s">
        <v>21</v>
      </c>
      <c r="F19" s="24">
        <f t="shared" si="0"/>
        <v>50000</v>
      </c>
    </row>
    <row r="20" spans="1:6">
      <c r="A20" s="20"/>
      <c r="B20" s="27" t="s">
        <v>75</v>
      </c>
      <c r="C20" s="22">
        <v>0</v>
      </c>
      <c r="D20" s="26">
        <v>0</v>
      </c>
      <c r="E20" s="23" t="s">
        <v>21</v>
      </c>
      <c r="F20" s="24">
        <f t="shared" si="0"/>
        <v>0</v>
      </c>
    </row>
    <row r="21" spans="1:6">
      <c r="A21" s="20"/>
      <c r="B21" s="27" t="s">
        <v>76</v>
      </c>
      <c r="C21" s="22">
        <v>0</v>
      </c>
      <c r="D21" s="26">
        <v>0</v>
      </c>
      <c r="E21" s="23" t="s">
        <v>21</v>
      </c>
      <c r="F21" s="24">
        <f t="shared" si="0"/>
        <v>0</v>
      </c>
    </row>
    <row r="22" spans="1:6">
      <c r="A22" s="20"/>
      <c r="B22" s="27" t="s">
        <v>77</v>
      </c>
      <c r="C22" s="22">
        <v>0</v>
      </c>
      <c r="D22" s="26">
        <f>92+148</f>
        <v>240</v>
      </c>
      <c r="E22" s="23" t="s">
        <v>112</v>
      </c>
      <c r="F22" s="24">
        <f t="shared" si="0"/>
        <v>-240</v>
      </c>
    </row>
    <row r="23" spans="1:6">
      <c r="A23" s="28" t="s">
        <v>28</v>
      </c>
      <c r="B23" s="29"/>
      <c r="C23" s="16">
        <f>SUM(C24:C24)</f>
        <v>226500</v>
      </c>
      <c r="D23" s="16">
        <f>SUM(D24:D24)</f>
        <v>342764.88999999996</v>
      </c>
      <c r="E23" s="17" t="s">
        <v>112</v>
      </c>
      <c r="F23" s="18">
        <f t="shared" si="0"/>
        <v>-116264.88999999996</v>
      </c>
    </row>
    <row r="24" spans="1:6">
      <c r="A24" s="20"/>
      <c r="B24" s="27" t="s">
        <v>29</v>
      </c>
      <c r="C24" s="22">
        <v>226500</v>
      </c>
      <c r="D24" s="26">
        <f>15617.09+20714.83+306432.97</f>
        <v>342764.88999999996</v>
      </c>
      <c r="E24" s="23" t="s">
        <v>112</v>
      </c>
      <c r="F24" s="24">
        <f t="shared" si="0"/>
        <v>-116264.88999999996</v>
      </c>
    </row>
    <row r="25" spans="1:6">
      <c r="A25" s="20"/>
      <c r="B25" s="27"/>
      <c r="C25" s="22"/>
      <c r="D25" s="26"/>
      <c r="E25" s="30"/>
      <c r="F25" s="24">
        <f t="shared" si="0"/>
        <v>0</v>
      </c>
    </row>
    <row r="26" spans="1:6">
      <c r="A26" s="14" t="s">
        <v>78</v>
      </c>
      <c r="B26" s="29"/>
      <c r="C26" s="16">
        <f>SUM(C27)</f>
        <v>716000</v>
      </c>
      <c r="D26" s="31">
        <f>D27</f>
        <v>309095</v>
      </c>
      <c r="E26" s="30" t="s">
        <v>21</v>
      </c>
      <c r="F26" s="18">
        <f t="shared" si="0"/>
        <v>406905</v>
      </c>
    </row>
    <row r="27" spans="1:6">
      <c r="A27" s="20"/>
      <c r="B27" s="21" t="s">
        <v>59</v>
      </c>
      <c r="C27" s="22">
        <v>716000</v>
      </c>
      <c r="D27" s="26">
        <f>44225+47900+50980+56340+56415+53235</f>
        <v>309095</v>
      </c>
      <c r="E27" s="23" t="s">
        <v>21</v>
      </c>
      <c r="F27" s="32">
        <f t="shared" si="0"/>
        <v>406905</v>
      </c>
    </row>
    <row r="28" spans="1:6">
      <c r="A28" s="20"/>
      <c r="B28" s="27"/>
      <c r="C28" s="22"/>
      <c r="D28" s="26"/>
      <c r="E28" s="25"/>
      <c r="F28" s="24"/>
    </row>
    <row r="29" spans="1:6">
      <c r="A29" s="14" t="s">
        <v>30</v>
      </c>
      <c r="B29" s="29"/>
      <c r="C29" s="16">
        <f>SUM(C30:C31)</f>
        <v>100000</v>
      </c>
      <c r="D29" s="31">
        <f>D30+D31</f>
        <v>102700</v>
      </c>
      <c r="E29" s="17" t="s">
        <v>112</v>
      </c>
      <c r="F29" s="32">
        <f t="shared" si="0"/>
        <v>-2700</v>
      </c>
    </row>
    <row r="30" spans="1:6">
      <c r="A30" s="20"/>
      <c r="B30" s="21" t="s">
        <v>31</v>
      </c>
      <c r="C30" s="22">
        <v>80000</v>
      </c>
      <c r="D30" s="26">
        <f>6000+8000+25000+27000</f>
        <v>66000</v>
      </c>
      <c r="E30" s="23" t="s">
        <v>21</v>
      </c>
      <c r="F30" s="32">
        <f t="shared" si="0"/>
        <v>14000</v>
      </c>
    </row>
    <row r="31" spans="1:6">
      <c r="A31" s="20"/>
      <c r="B31" s="21" t="s">
        <v>79</v>
      </c>
      <c r="C31" s="22">
        <v>20000</v>
      </c>
      <c r="D31" s="26">
        <f>2000+22500+5750+6450</f>
        <v>36700</v>
      </c>
      <c r="E31" s="23" t="s">
        <v>112</v>
      </c>
      <c r="F31" s="24">
        <f t="shared" si="0"/>
        <v>-16700</v>
      </c>
    </row>
    <row r="32" spans="1:6">
      <c r="A32" s="20"/>
      <c r="B32" s="21"/>
      <c r="C32" s="22"/>
      <c r="D32" s="26"/>
      <c r="E32" s="23"/>
      <c r="F32" s="24"/>
    </row>
    <row r="33" spans="1:6">
      <c r="A33" s="14" t="s">
        <v>80</v>
      </c>
      <c r="B33" s="29"/>
      <c r="C33" s="16">
        <f>SUM(C34)</f>
        <v>0</v>
      </c>
      <c r="D33" s="31">
        <f>D34</f>
        <v>0</v>
      </c>
      <c r="E33" s="17" t="s">
        <v>21</v>
      </c>
      <c r="F33" s="32">
        <f>C33-D33</f>
        <v>0</v>
      </c>
    </row>
    <row r="34" spans="1:6">
      <c r="A34" s="20"/>
      <c r="B34" s="21" t="s">
        <v>81</v>
      </c>
      <c r="C34" s="22">
        <v>0</v>
      </c>
      <c r="D34" s="26">
        <v>0</v>
      </c>
      <c r="E34" s="23" t="s">
        <v>21</v>
      </c>
      <c r="F34" s="32">
        <f>C34-D34</f>
        <v>0</v>
      </c>
    </row>
    <row r="35" spans="1:6">
      <c r="A35" s="20"/>
      <c r="B35" s="21"/>
      <c r="C35" s="22"/>
      <c r="D35" s="26"/>
      <c r="E35" s="23"/>
      <c r="F35" s="24"/>
    </row>
    <row r="36" spans="1:6">
      <c r="A36" s="20"/>
      <c r="B36" s="21"/>
      <c r="C36" s="22"/>
      <c r="D36" s="26"/>
      <c r="E36" s="23"/>
      <c r="F36" s="24"/>
    </row>
    <row r="37" spans="1:6">
      <c r="A37" s="20"/>
      <c r="B37" s="21"/>
      <c r="C37" s="22"/>
      <c r="D37" s="26"/>
      <c r="E37" s="23"/>
      <c r="F37" s="24"/>
    </row>
    <row r="38" spans="1:6">
      <c r="A38" s="20"/>
      <c r="B38" s="21"/>
      <c r="C38" s="22"/>
      <c r="D38" s="26"/>
      <c r="E38" s="23"/>
      <c r="F38" s="24"/>
    </row>
    <row r="39" spans="1:6">
      <c r="A39" s="20"/>
      <c r="B39" s="21"/>
      <c r="C39" s="22"/>
      <c r="D39" s="26"/>
      <c r="E39" s="23"/>
      <c r="F39" s="24"/>
    </row>
    <row r="40" spans="1:6">
      <c r="A40" s="20"/>
      <c r="B40" s="21"/>
      <c r="C40" s="22"/>
      <c r="D40" s="26"/>
      <c r="E40" s="23"/>
      <c r="F40" s="24"/>
    </row>
    <row r="41" spans="1:6">
      <c r="A41" s="20"/>
      <c r="B41" s="21"/>
      <c r="C41" s="22"/>
      <c r="D41" s="26"/>
      <c r="E41" s="23"/>
      <c r="F41" s="24"/>
    </row>
    <row r="42" spans="1:6">
      <c r="A42" s="33"/>
      <c r="B42" s="34"/>
      <c r="C42" s="35"/>
      <c r="D42" s="36"/>
      <c r="E42" s="37"/>
      <c r="F42" s="38"/>
    </row>
    <row r="43" spans="1:6" s="13" customFormat="1">
      <c r="A43" s="9" t="s">
        <v>41</v>
      </c>
      <c r="B43" s="10"/>
      <c r="C43" s="39"/>
      <c r="D43" s="39"/>
      <c r="E43" s="40"/>
      <c r="F43" s="11"/>
    </row>
    <row r="44" spans="1:6" s="13" customFormat="1">
      <c r="A44" s="41" t="s">
        <v>39</v>
      </c>
      <c r="B44" s="42"/>
      <c r="C44" s="39">
        <f>SUM(C45:C55)</f>
        <v>14891700</v>
      </c>
      <c r="D44" s="39">
        <f>SUM(D45:D55)</f>
        <v>8091273.7800000012</v>
      </c>
      <c r="E44" s="43" t="s">
        <v>21</v>
      </c>
      <c r="F44" s="18">
        <f t="shared" si="0"/>
        <v>6800426.2199999988</v>
      </c>
    </row>
    <row r="45" spans="1:6">
      <c r="A45" s="20"/>
      <c r="B45" s="21" t="s">
        <v>82</v>
      </c>
      <c r="C45" s="22">
        <v>7583000</v>
      </c>
      <c r="D45" s="22">
        <f>750308.75+647818.48+657419.17+624027.45+1233469.54</f>
        <v>3913043.3899999997</v>
      </c>
      <c r="E45" s="23" t="s">
        <v>21</v>
      </c>
      <c r="F45" s="24">
        <f>C45-D45</f>
        <v>3669956.6100000003</v>
      </c>
    </row>
    <row r="46" spans="1:6">
      <c r="A46" s="20"/>
      <c r="B46" s="21" t="s">
        <v>60</v>
      </c>
      <c r="C46" s="22">
        <v>2601000</v>
      </c>
      <c r="D46" s="22">
        <f>280218.36+276176.38+232566.27+258928.14+313989.97+260923.78</f>
        <v>1622802.9000000001</v>
      </c>
      <c r="E46" s="23" t="s">
        <v>21</v>
      </c>
      <c r="F46" s="24">
        <f t="shared" si="0"/>
        <v>978197.09999999986</v>
      </c>
    </row>
    <row r="47" spans="1:6">
      <c r="A47" s="20"/>
      <c r="B47" s="21" t="s">
        <v>32</v>
      </c>
      <c r="C47" s="22">
        <v>127800</v>
      </c>
      <c r="D47" s="22">
        <f>34100.72+38313.6</f>
        <v>72414.320000000007</v>
      </c>
      <c r="E47" s="23" t="s">
        <v>21</v>
      </c>
      <c r="F47" s="24">
        <f t="shared" si="0"/>
        <v>55385.679999999993</v>
      </c>
    </row>
    <row r="48" spans="1:6">
      <c r="A48" s="20"/>
      <c r="B48" s="21" t="s">
        <v>24</v>
      </c>
      <c r="C48" s="22">
        <v>1332400</v>
      </c>
      <c r="D48" s="22">
        <f>113203.19+237165.4+113047.26+163530.18+128185.03+152503.13</f>
        <v>907634.19000000006</v>
      </c>
      <c r="E48" s="23" t="s">
        <v>21</v>
      </c>
      <c r="F48" s="24">
        <f t="shared" si="0"/>
        <v>424765.80999999994</v>
      </c>
    </row>
    <row r="49" spans="1:7">
      <c r="A49" s="20" t="s">
        <v>7</v>
      </c>
      <c r="B49" s="21" t="s">
        <v>25</v>
      </c>
      <c r="C49" s="22">
        <v>2913100</v>
      </c>
      <c r="D49" s="22">
        <f>167735.79+367184.06+135078.4+211644.68+260273.57+212166.95</f>
        <v>1354083.45</v>
      </c>
      <c r="E49" s="23" t="s">
        <v>21</v>
      </c>
      <c r="F49" s="24">
        <f t="shared" si="0"/>
        <v>1559016.55</v>
      </c>
    </row>
    <row r="50" spans="1:7">
      <c r="A50" s="20"/>
      <c r="B50" s="21" t="s">
        <v>33</v>
      </c>
      <c r="C50" s="22">
        <v>0</v>
      </c>
      <c r="D50" s="22">
        <v>74012.73</v>
      </c>
      <c r="E50" s="23" t="s">
        <v>112</v>
      </c>
      <c r="F50" s="24">
        <f t="shared" si="0"/>
        <v>-74012.73</v>
      </c>
    </row>
    <row r="51" spans="1:7">
      <c r="A51" s="20"/>
      <c r="B51" s="21" t="s">
        <v>34</v>
      </c>
      <c r="C51" s="22">
        <v>180000</v>
      </c>
      <c r="D51" s="22">
        <f>26908.57+22911.99</f>
        <v>49820.56</v>
      </c>
      <c r="E51" s="23" t="s">
        <v>21</v>
      </c>
      <c r="F51" s="24">
        <f t="shared" si="0"/>
        <v>130179.44</v>
      </c>
    </row>
    <row r="52" spans="1:7">
      <c r="A52" s="20"/>
      <c r="B52" s="21" t="s">
        <v>26</v>
      </c>
      <c r="C52" s="22">
        <v>151400</v>
      </c>
      <c r="D52" s="22">
        <f>30111+28894+21728+2652+12638</f>
        <v>96023</v>
      </c>
      <c r="E52" s="23" t="s">
        <v>21</v>
      </c>
      <c r="F52" s="24">
        <f t="shared" si="0"/>
        <v>55377</v>
      </c>
      <c r="G52" s="19"/>
    </row>
    <row r="53" spans="1:7">
      <c r="A53" s="20"/>
      <c r="B53" s="21" t="s">
        <v>83</v>
      </c>
      <c r="C53" s="22">
        <v>2500</v>
      </c>
      <c r="D53" s="22">
        <f>651.88+748.56</f>
        <v>1400.44</v>
      </c>
      <c r="E53" s="23" t="s">
        <v>21</v>
      </c>
      <c r="F53" s="24">
        <f t="shared" si="0"/>
        <v>1099.56</v>
      </c>
      <c r="G53" s="19"/>
    </row>
    <row r="54" spans="1:7">
      <c r="A54" s="20"/>
      <c r="B54" s="21" t="s">
        <v>101</v>
      </c>
      <c r="C54" s="22">
        <v>0</v>
      </c>
      <c r="D54" s="22">
        <v>0</v>
      </c>
      <c r="E54" s="23" t="s">
        <v>21</v>
      </c>
      <c r="F54" s="24">
        <f t="shared" si="0"/>
        <v>0</v>
      </c>
      <c r="G54" s="19"/>
    </row>
    <row r="55" spans="1:7">
      <c r="A55" s="20"/>
      <c r="B55" s="21" t="s">
        <v>114</v>
      </c>
      <c r="C55" s="22">
        <v>500</v>
      </c>
      <c r="D55" s="22">
        <v>38.799999999999997</v>
      </c>
      <c r="E55" s="23" t="s">
        <v>21</v>
      </c>
      <c r="F55" s="24">
        <f t="shared" si="0"/>
        <v>461.2</v>
      </c>
      <c r="G55" s="19"/>
    </row>
    <row r="56" spans="1:7" s="13" customFormat="1">
      <c r="A56" s="44" t="s">
        <v>84</v>
      </c>
      <c r="B56" s="45"/>
      <c r="C56" s="46">
        <f>SUM(C57:C68)</f>
        <v>13644000</v>
      </c>
      <c r="D56" s="46">
        <f>SUM(D57)</f>
        <v>9611836</v>
      </c>
      <c r="E56" s="43" t="s">
        <v>21</v>
      </c>
      <c r="F56" s="18">
        <f>C56-D56</f>
        <v>4032164</v>
      </c>
    </row>
    <row r="57" spans="1:7">
      <c r="A57" s="20"/>
      <c r="B57" s="21" t="s">
        <v>38</v>
      </c>
      <c r="C57" s="26">
        <v>13644000</v>
      </c>
      <c r="D57" s="47">
        <f>1414095+5758537+2439204</f>
        <v>9611836</v>
      </c>
      <c r="E57" s="25" t="s">
        <v>21</v>
      </c>
      <c r="F57" s="32">
        <f>C57-D57</f>
        <v>4032164</v>
      </c>
    </row>
    <row r="58" spans="1:7">
      <c r="A58" s="20"/>
      <c r="B58" s="21"/>
      <c r="C58" s="26"/>
      <c r="D58" s="47"/>
      <c r="E58" s="25"/>
      <c r="F58" s="22"/>
    </row>
    <row r="59" spans="1:7">
      <c r="A59" s="44" t="s">
        <v>85</v>
      </c>
      <c r="B59" s="45"/>
      <c r="C59" s="46"/>
      <c r="D59" s="46">
        <f>SUM(D60:D71)</f>
        <v>9782526</v>
      </c>
      <c r="E59" s="43" t="s">
        <v>21</v>
      </c>
      <c r="F59" s="39">
        <v>0</v>
      </c>
    </row>
    <row r="60" spans="1:7">
      <c r="A60" s="44"/>
      <c r="B60" s="21" t="s">
        <v>115</v>
      </c>
      <c r="C60" s="48"/>
      <c r="D60" s="26">
        <v>1075346</v>
      </c>
      <c r="E60" s="49"/>
      <c r="F60" s="22">
        <f t="shared" ref="F60:F71" si="1">D60</f>
        <v>1075346</v>
      </c>
    </row>
    <row r="61" spans="1:7">
      <c r="A61" s="44"/>
      <c r="B61" s="21" t="s">
        <v>86</v>
      </c>
      <c r="C61" s="22"/>
      <c r="D61" s="22">
        <f>1664700+1109800+1109800</f>
        <v>3884300</v>
      </c>
      <c r="E61" s="25" t="s">
        <v>21</v>
      </c>
      <c r="F61" s="22">
        <f t="shared" si="1"/>
        <v>3884300</v>
      </c>
    </row>
    <row r="62" spans="1:7">
      <c r="A62" s="20"/>
      <c r="B62" s="21" t="s">
        <v>87</v>
      </c>
      <c r="C62" s="22"/>
      <c r="D62" s="22">
        <f>177000+200600+188800</f>
        <v>566400</v>
      </c>
      <c r="E62" s="25" t="s">
        <v>21</v>
      </c>
      <c r="F62" s="22">
        <f t="shared" si="1"/>
        <v>566400</v>
      </c>
    </row>
    <row r="63" spans="1:7">
      <c r="A63" s="20"/>
      <c r="B63" s="21" t="s">
        <v>88</v>
      </c>
      <c r="C63" s="22"/>
      <c r="D63" s="22">
        <f>163500+54500+109000</f>
        <v>327000</v>
      </c>
      <c r="E63" s="25" t="s">
        <v>21</v>
      </c>
      <c r="F63" s="22">
        <f t="shared" si="1"/>
        <v>327000</v>
      </c>
    </row>
    <row r="64" spans="1:7">
      <c r="A64" s="20"/>
      <c r="B64" s="21" t="s">
        <v>89</v>
      </c>
      <c r="C64" s="22"/>
      <c r="D64" s="22">
        <f>215190+215190</f>
        <v>430380</v>
      </c>
      <c r="E64" s="25" t="s">
        <v>21</v>
      </c>
      <c r="F64" s="22">
        <f t="shared" si="1"/>
        <v>430380</v>
      </c>
    </row>
    <row r="65" spans="1:8">
      <c r="A65" s="20"/>
      <c r="B65" s="21" t="s">
        <v>90</v>
      </c>
      <c r="C65" s="22"/>
      <c r="D65" s="22">
        <f>8175+2725+5450</f>
        <v>16350</v>
      </c>
      <c r="E65" s="25" t="s">
        <v>21</v>
      </c>
      <c r="F65" s="22">
        <f t="shared" si="1"/>
        <v>16350</v>
      </c>
    </row>
    <row r="66" spans="1:8">
      <c r="A66" s="20"/>
      <c r="B66" s="21" t="s">
        <v>95</v>
      </c>
      <c r="C66" s="22"/>
      <c r="D66" s="22">
        <v>191250</v>
      </c>
      <c r="E66" s="25" t="s">
        <v>21</v>
      </c>
      <c r="F66" s="22">
        <f t="shared" si="1"/>
        <v>191250</v>
      </c>
    </row>
    <row r="67" spans="1:8">
      <c r="A67" s="20"/>
      <c r="B67" s="21" t="s">
        <v>99</v>
      </c>
      <c r="C67" s="22"/>
      <c r="D67" s="22">
        <v>80000</v>
      </c>
      <c r="E67" s="25" t="s">
        <v>21</v>
      </c>
      <c r="F67" s="22">
        <f t="shared" si="1"/>
        <v>80000</v>
      </c>
    </row>
    <row r="68" spans="1:8">
      <c r="A68" s="20"/>
      <c r="B68" s="21" t="s">
        <v>282</v>
      </c>
      <c r="C68" s="22"/>
      <c r="D68" s="22">
        <v>52500</v>
      </c>
      <c r="E68" s="25" t="s">
        <v>21</v>
      </c>
      <c r="F68" s="22">
        <f t="shared" si="1"/>
        <v>52500</v>
      </c>
    </row>
    <row r="69" spans="1:8">
      <c r="A69" s="20"/>
      <c r="B69" s="21" t="s">
        <v>283</v>
      </c>
      <c r="C69" s="22"/>
      <c r="D69" s="22">
        <v>1605000</v>
      </c>
      <c r="E69" s="25" t="s">
        <v>21</v>
      </c>
      <c r="F69" s="22">
        <f t="shared" si="1"/>
        <v>1605000</v>
      </c>
    </row>
    <row r="70" spans="1:8">
      <c r="A70" s="20"/>
      <c r="B70" s="21" t="s">
        <v>284</v>
      </c>
      <c r="C70" s="22"/>
      <c r="D70" s="22">
        <v>1554000</v>
      </c>
      <c r="E70" s="25" t="s">
        <v>21</v>
      </c>
      <c r="F70" s="22">
        <f t="shared" si="1"/>
        <v>1554000</v>
      </c>
    </row>
    <row r="71" spans="1:8">
      <c r="A71" s="20"/>
      <c r="B71" s="21"/>
      <c r="C71" s="22"/>
      <c r="D71" s="22">
        <v>0</v>
      </c>
      <c r="E71" s="25"/>
      <c r="F71" s="22">
        <f t="shared" si="1"/>
        <v>0</v>
      </c>
    </row>
    <row r="72" spans="1:8" s="13" customFormat="1">
      <c r="A72" s="50" t="s">
        <v>42</v>
      </c>
      <c r="B72" s="51"/>
      <c r="C72" s="46">
        <f>+C7+C44+C56</f>
        <v>29871700</v>
      </c>
      <c r="D72" s="46">
        <f>D7+D44+D56</f>
        <v>18588748.359999999</v>
      </c>
      <c r="E72" s="43" t="s">
        <v>21</v>
      </c>
      <c r="F72" s="39">
        <f>+C72-D72</f>
        <v>11282951.640000001</v>
      </c>
      <c r="G72" s="52"/>
    </row>
    <row r="73" spans="1:8" s="13" customFormat="1">
      <c r="A73" s="53"/>
      <c r="B73" s="54"/>
      <c r="C73" s="55"/>
      <c r="D73" s="55"/>
      <c r="E73" s="56"/>
      <c r="F73" s="57"/>
      <c r="G73" s="52"/>
    </row>
    <row r="74" spans="1:8">
      <c r="A74" s="58"/>
      <c r="B74" s="58"/>
      <c r="C74" s="58"/>
      <c r="D74" s="58"/>
      <c r="E74" s="58"/>
      <c r="F74" s="58"/>
    </row>
    <row r="75" spans="1:8">
      <c r="A75" s="59"/>
      <c r="B75" s="59"/>
      <c r="C75" s="59"/>
      <c r="D75" s="59"/>
      <c r="E75" s="59"/>
      <c r="F75" s="58"/>
    </row>
    <row r="76" spans="1:8">
      <c r="A76" s="59"/>
      <c r="B76" s="59"/>
      <c r="C76" s="59"/>
      <c r="D76" s="59"/>
      <c r="E76" s="59"/>
      <c r="F76" s="58"/>
    </row>
    <row r="77" spans="1:8">
      <c r="D77" s="60"/>
      <c r="F77" s="19"/>
      <c r="H77" s="19"/>
    </row>
    <row r="78" spans="1:8">
      <c r="D78" s="60"/>
      <c r="F78" s="19"/>
    </row>
    <row r="79" spans="1:8">
      <c r="D79" s="60"/>
    </row>
    <row r="80" spans="1:8">
      <c r="D80" s="60"/>
    </row>
    <row r="81" spans="4:4">
      <c r="D81" s="60"/>
    </row>
  </sheetData>
  <mergeCells count="6">
    <mergeCell ref="A5:B6"/>
    <mergeCell ref="C5:C6"/>
    <mergeCell ref="D5:D6"/>
    <mergeCell ref="A1:F1"/>
    <mergeCell ref="A2:F2"/>
    <mergeCell ref="A3:F3"/>
  </mergeCells>
  <phoneticPr fontId="2" type="noConversion"/>
  <pageMargins left="0.74803149606299213" right="0.47244094488188981" top="0.39370078740157483" bottom="0.19685039370078741" header="0.39370078740157483" footer="0.23622047244094491"/>
  <pageSetup paperSize="9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1"/>
  <sheetViews>
    <sheetView view="pageBreakPreview" topLeftCell="A52" zoomScaleSheetLayoutView="100" workbookViewId="0">
      <selection activeCell="H9" sqref="H9"/>
    </sheetView>
  </sheetViews>
  <sheetFormatPr defaultColWidth="11.7109375" defaultRowHeight="21.75"/>
  <cols>
    <col min="1" max="1" width="15" style="93" customWidth="1"/>
    <col min="2" max="2" width="9.28515625" style="93" customWidth="1"/>
    <col min="3" max="3" width="25.85546875" style="93" customWidth="1"/>
    <col min="4" max="5" width="11.7109375" style="93"/>
    <col min="6" max="6" width="12.7109375" style="93" bestFit="1" customWidth="1"/>
    <col min="7" max="7" width="11.7109375" style="93"/>
    <col min="8" max="8" width="10.140625" style="93" bestFit="1" customWidth="1"/>
    <col min="9" max="10" width="11.7109375" style="93"/>
    <col min="11" max="11" width="0.140625" style="93" customWidth="1"/>
    <col min="12" max="12" width="11.7109375" style="93" hidden="1" customWidth="1"/>
    <col min="13" max="13" width="12.85546875" style="93" customWidth="1"/>
    <col min="14" max="16384" width="11.7109375" style="93"/>
  </cols>
  <sheetData>
    <row r="1" spans="1:15">
      <c r="A1" s="115" t="s">
        <v>128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91"/>
      <c r="O1" s="92"/>
    </row>
    <row r="2" spans="1:15">
      <c r="A2" s="116" t="s">
        <v>286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91"/>
      <c r="O2" s="92"/>
    </row>
    <row r="3" spans="1:15">
      <c r="A3" s="116" t="s">
        <v>129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91"/>
      <c r="O3" s="92"/>
    </row>
    <row r="4" spans="1:15" ht="22.5" thickBot="1">
      <c r="A4" s="116" t="s">
        <v>130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91"/>
      <c r="O4" s="92"/>
    </row>
    <row r="5" spans="1:15" ht="39" thickBot="1">
      <c r="A5" s="94" t="s">
        <v>131</v>
      </c>
      <c r="B5" s="94" t="s">
        <v>132</v>
      </c>
      <c r="C5" s="94" t="s">
        <v>133</v>
      </c>
      <c r="D5" s="114" t="s">
        <v>46</v>
      </c>
      <c r="E5" s="114"/>
      <c r="F5" s="94" t="s">
        <v>134</v>
      </c>
      <c r="G5" s="94" t="s">
        <v>135</v>
      </c>
      <c r="H5" s="94" t="s">
        <v>136</v>
      </c>
      <c r="I5" s="94" t="s">
        <v>137</v>
      </c>
      <c r="J5" s="94" t="s">
        <v>138</v>
      </c>
      <c r="K5" s="114" t="s">
        <v>139</v>
      </c>
      <c r="L5" s="114"/>
      <c r="M5" s="114"/>
      <c r="N5" s="91"/>
      <c r="O5" s="92"/>
    </row>
    <row r="6" spans="1:15" ht="32.25" thickBot="1">
      <c r="A6" s="95" t="s">
        <v>140</v>
      </c>
      <c r="B6" s="95" t="s">
        <v>141</v>
      </c>
      <c r="C6" s="95" t="s">
        <v>104</v>
      </c>
      <c r="D6" s="113"/>
      <c r="E6" s="113"/>
      <c r="F6" s="96">
        <v>514080</v>
      </c>
      <c r="G6" s="96">
        <v>0</v>
      </c>
      <c r="H6" s="97">
        <v>0</v>
      </c>
      <c r="I6" s="97">
        <v>0</v>
      </c>
      <c r="J6" s="96">
        <v>257040</v>
      </c>
      <c r="K6" s="112">
        <v>257040</v>
      </c>
      <c r="L6" s="112"/>
      <c r="M6" s="112"/>
      <c r="N6" s="91"/>
      <c r="O6" s="92"/>
    </row>
    <row r="7" spans="1:15" ht="32.25" thickBot="1">
      <c r="A7" s="95" t="s">
        <v>140</v>
      </c>
      <c r="B7" s="95" t="s">
        <v>141</v>
      </c>
      <c r="C7" s="95" t="s">
        <v>142</v>
      </c>
      <c r="D7" s="113"/>
      <c r="E7" s="113"/>
      <c r="F7" s="96">
        <v>42120</v>
      </c>
      <c r="G7" s="96">
        <v>0</v>
      </c>
      <c r="H7" s="97">
        <v>0</v>
      </c>
      <c r="I7" s="97">
        <v>0</v>
      </c>
      <c r="J7" s="96">
        <v>21060</v>
      </c>
      <c r="K7" s="112">
        <v>21060</v>
      </c>
      <c r="L7" s="112"/>
      <c r="M7" s="112"/>
      <c r="N7" s="91"/>
      <c r="O7" s="92"/>
    </row>
    <row r="8" spans="1:15" ht="32.25" thickBot="1">
      <c r="A8" s="95" t="s">
        <v>140</v>
      </c>
      <c r="B8" s="95" t="s">
        <v>141</v>
      </c>
      <c r="C8" s="95" t="s">
        <v>143</v>
      </c>
      <c r="D8" s="113"/>
      <c r="E8" s="113"/>
      <c r="F8" s="96">
        <v>42120</v>
      </c>
      <c r="G8" s="96">
        <v>0</v>
      </c>
      <c r="H8" s="97">
        <v>0</v>
      </c>
      <c r="I8" s="97">
        <v>0</v>
      </c>
      <c r="J8" s="96">
        <v>21060</v>
      </c>
      <c r="K8" s="112">
        <v>21060</v>
      </c>
      <c r="L8" s="112"/>
      <c r="M8" s="112"/>
      <c r="N8" s="91"/>
      <c r="O8" s="92"/>
    </row>
    <row r="9" spans="1:15" ht="32.25" thickBot="1">
      <c r="A9" s="95" t="s">
        <v>140</v>
      </c>
      <c r="B9" s="95" t="s">
        <v>141</v>
      </c>
      <c r="C9" s="95" t="s">
        <v>287</v>
      </c>
      <c r="D9" s="113"/>
      <c r="E9" s="113"/>
      <c r="F9" s="96">
        <v>86400</v>
      </c>
      <c r="G9" s="96">
        <v>0</v>
      </c>
      <c r="H9" s="97">
        <v>0</v>
      </c>
      <c r="I9" s="97">
        <v>0</v>
      </c>
      <c r="J9" s="96">
        <v>43200</v>
      </c>
      <c r="K9" s="112">
        <v>43200</v>
      </c>
      <c r="L9" s="112"/>
      <c r="M9" s="112"/>
      <c r="N9" s="91"/>
      <c r="O9" s="92"/>
    </row>
    <row r="10" spans="1:15" ht="32.25" thickBot="1">
      <c r="A10" s="95" t="s">
        <v>140</v>
      </c>
      <c r="B10" s="95" t="s">
        <v>141</v>
      </c>
      <c r="C10" s="95" t="s">
        <v>144</v>
      </c>
      <c r="D10" s="113"/>
      <c r="E10" s="113"/>
      <c r="F10" s="96">
        <v>1368000</v>
      </c>
      <c r="G10" s="96">
        <v>0</v>
      </c>
      <c r="H10" s="97">
        <v>0</v>
      </c>
      <c r="I10" s="97">
        <v>0</v>
      </c>
      <c r="J10" s="96">
        <v>684000</v>
      </c>
      <c r="K10" s="112">
        <v>684000</v>
      </c>
      <c r="L10" s="112"/>
      <c r="M10" s="112"/>
      <c r="N10" s="91"/>
      <c r="O10" s="92"/>
    </row>
    <row r="11" spans="1:15" ht="22.5" thickBot="1">
      <c r="A11" s="111" t="s">
        <v>145</v>
      </c>
      <c r="B11" s="111"/>
      <c r="C11" s="111"/>
      <c r="D11" s="111"/>
      <c r="E11" s="111"/>
      <c r="F11" s="98">
        <v>2052720</v>
      </c>
      <c r="G11" s="98">
        <v>0</v>
      </c>
      <c r="H11" s="99">
        <v>0</v>
      </c>
      <c r="I11" s="99">
        <v>0</v>
      </c>
      <c r="J11" s="98">
        <v>1026360</v>
      </c>
      <c r="K11" s="109">
        <v>1026360</v>
      </c>
      <c r="L11" s="109"/>
      <c r="M11" s="109"/>
      <c r="N11" s="91"/>
      <c r="O11" s="92"/>
    </row>
    <row r="12" spans="1:15" ht="22.5" thickBot="1">
      <c r="A12" s="95" t="s">
        <v>140</v>
      </c>
      <c r="B12" s="95" t="s">
        <v>61</v>
      </c>
      <c r="C12" s="95" t="s">
        <v>36</v>
      </c>
      <c r="D12" s="113"/>
      <c r="E12" s="113"/>
      <c r="F12" s="96">
        <v>2013840</v>
      </c>
      <c r="G12" s="96">
        <v>0</v>
      </c>
      <c r="H12" s="97">
        <v>0</v>
      </c>
      <c r="I12" s="97">
        <v>0</v>
      </c>
      <c r="J12" s="96">
        <v>928871</v>
      </c>
      <c r="K12" s="112">
        <v>1084969</v>
      </c>
      <c r="L12" s="112"/>
      <c r="M12" s="112"/>
      <c r="N12" s="91"/>
      <c r="O12" s="92"/>
    </row>
    <row r="13" spans="1:15" ht="22.5" thickBot="1">
      <c r="A13" s="95" t="s">
        <v>140</v>
      </c>
      <c r="B13" s="95" t="s">
        <v>61</v>
      </c>
      <c r="C13" s="95" t="s">
        <v>62</v>
      </c>
      <c r="D13" s="113"/>
      <c r="E13" s="113"/>
      <c r="F13" s="96">
        <v>9000</v>
      </c>
      <c r="G13" s="96">
        <v>0</v>
      </c>
      <c r="H13" s="97">
        <v>0</v>
      </c>
      <c r="I13" s="97">
        <v>0</v>
      </c>
      <c r="J13" s="96">
        <v>0</v>
      </c>
      <c r="K13" s="112">
        <v>9000</v>
      </c>
      <c r="L13" s="112"/>
      <c r="M13" s="112"/>
      <c r="N13" s="91"/>
      <c r="O13" s="92"/>
    </row>
    <row r="14" spans="1:15" ht="22.5" thickBot="1">
      <c r="A14" s="95" t="s">
        <v>140</v>
      </c>
      <c r="B14" s="95" t="s">
        <v>61</v>
      </c>
      <c r="C14" s="95" t="s">
        <v>100</v>
      </c>
      <c r="D14" s="113"/>
      <c r="E14" s="113"/>
      <c r="F14" s="96">
        <v>176400</v>
      </c>
      <c r="G14" s="96">
        <v>0</v>
      </c>
      <c r="H14" s="97">
        <v>0</v>
      </c>
      <c r="I14" s="97">
        <v>0</v>
      </c>
      <c r="J14" s="96">
        <v>88200</v>
      </c>
      <c r="K14" s="112">
        <v>88200</v>
      </c>
      <c r="L14" s="112"/>
      <c r="M14" s="112"/>
      <c r="N14" s="91"/>
      <c r="O14" s="92"/>
    </row>
    <row r="15" spans="1:15" ht="22.5" thickBot="1">
      <c r="A15" s="95" t="s">
        <v>140</v>
      </c>
      <c r="B15" s="95" t="s">
        <v>61</v>
      </c>
      <c r="C15" s="95" t="s">
        <v>37</v>
      </c>
      <c r="D15" s="113"/>
      <c r="E15" s="113"/>
      <c r="F15" s="96">
        <v>193680</v>
      </c>
      <c r="G15" s="96">
        <v>0</v>
      </c>
      <c r="H15" s="97">
        <v>0</v>
      </c>
      <c r="I15" s="97">
        <v>0</v>
      </c>
      <c r="J15" s="96">
        <v>92090</v>
      </c>
      <c r="K15" s="112">
        <v>101590</v>
      </c>
      <c r="L15" s="112"/>
      <c r="M15" s="112"/>
      <c r="N15" s="91"/>
      <c r="O15" s="92"/>
    </row>
    <row r="16" spans="1:15" ht="22.5" thickBot="1">
      <c r="A16" s="95" t="s">
        <v>140</v>
      </c>
      <c r="B16" s="95" t="s">
        <v>61</v>
      </c>
      <c r="C16" s="95" t="s">
        <v>146</v>
      </c>
      <c r="D16" s="113"/>
      <c r="E16" s="113"/>
      <c r="F16" s="96">
        <v>0</v>
      </c>
      <c r="G16" s="96">
        <v>20000</v>
      </c>
      <c r="H16" s="97">
        <v>0</v>
      </c>
      <c r="I16" s="97">
        <v>0</v>
      </c>
      <c r="J16" s="96">
        <v>5290</v>
      </c>
      <c r="K16" s="112">
        <v>14710</v>
      </c>
      <c r="L16" s="112"/>
      <c r="M16" s="112"/>
      <c r="N16" s="91"/>
      <c r="O16" s="92"/>
    </row>
    <row r="17" spans="1:15" ht="22.5" thickBot="1">
      <c r="A17" s="95" t="s">
        <v>140</v>
      </c>
      <c r="B17" s="95" t="s">
        <v>61</v>
      </c>
      <c r="C17" s="95" t="s">
        <v>147</v>
      </c>
      <c r="D17" s="113"/>
      <c r="E17" s="113"/>
      <c r="F17" s="96">
        <v>324000</v>
      </c>
      <c r="G17" s="96">
        <v>0</v>
      </c>
      <c r="H17" s="97">
        <v>0</v>
      </c>
      <c r="I17" s="97">
        <v>0</v>
      </c>
      <c r="J17" s="96">
        <v>162000</v>
      </c>
      <c r="K17" s="112">
        <v>162000</v>
      </c>
      <c r="L17" s="112"/>
      <c r="M17" s="112"/>
      <c r="N17" s="91"/>
      <c r="O17" s="92"/>
    </row>
    <row r="18" spans="1:15" ht="22.5" thickBot="1">
      <c r="A18" s="111" t="s">
        <v>148</v>
      </c>
      <c r="B18" s="111"/>
      <c r="C18" s="111"/>
      <c r="D18" s="111"/>
      <c r="E18" s="111"/>
      <c r="F18" s="98">
        <v>2716920</v>
      </c>
      <c r="G18" s="98">
        <v>20000</v>
      </c>
      <c r="H18" s="99">
        <v>0</v>
      </c>
      <c r="I18" s="99">
        <v>0</v>
      </c>
      <c r="J18" s="98">
        <v>1276451</v>
      </c>
      <c r="K18" s="109">
        <v>1460469</v>
      </c>
      <c r="L18" s="109"/>
      <c r="M18" s="109"/>
      <c r="N18" s="91"/>
      <c r="O18" s="92"/>
    </row>
    <row r="19" spans="1:15" ht="32.25" thickBot="1">
      <c r="A19" s="95" t="s">
        <v>140</v>
      </c>
      <c r="B19" s="95" t="s">
        <v>4</v>
      </c>
      <c r="C19" s="95" t="s">
        <v>149</v>
      </c>
      <c r="D19" s="113"/>
      <c r="E19" s="113"/>
      <c r="F19" s="96">
        <v>200000</v>
      </c>
      <c r="G19" s="96">
        <v>0</v>
      </c>
      <c r="H19" s="97">
        <v>0</v>
      </c>
      <c r="I19" s="97">
        <v>0</v>
      </c>
      <c r="J19" s="96">
        <v>0</v>
      </c>
      <c r="K19" s="112">
        <v>200000</v>
      </c>
      <c r="L19" s="112"/>
      <c r="M19" s="112"/>
      <c r="N19" s="91"/>
      <c r="O19" s="92"/>
    </row>
    <row r="20" spans="1:15" ht="22.5" thickBot="1">
      <c r="A20" s="95" t="s">
        <v>140</v>
      </c>
      <c r="B20" s="95" t="s">
        <v>4</v>
      </c>
      <c r="C20" s="95" t="s">
        <v>35</v>
      </c>
      <c r="D20" s="113"/>
      <c r="E20" s="113"/>
      <c r="F20" s="96">
        <v>30000</v>
      </c>
      <c r="G20" s="96">
        <v>0</v>
      </c>
      <c r="H20" s="97">
        <v>0</v>
      </c>
      <c r="I20" s="97">
        <v>0</v>
      </c>
      <c r="J20" s="96">
        <v>0</v>
      </c>
      <c r="K20" s="112">
        <v>30000</v>
      </c>
      <c r="L20" s="112"/>
      <c r="M20" s="112"/>
      <c r="N20" s="91"/>
      <c r="O20" s="92"/>
    </row>
    <row r="21" spans="1:15" ht="22.5" thickBot="1">
      <c r="A21" s="95" t="s">
        <v>140</v>
      </c>
      <c r="B21" s="95" t="s">
        <v>4</v>
      </c>
      <c r="C21" s="95" t="s">
        <v>44</v>
      </c>
      <c r="D21" s="113"/>
      <c r="E21" s="113"/>
      <c r="F21" s="96">
        <v>50000</v>
      </c>
      <c r="G21" s="96">
        <v>0</v>
      </c>
      <c r="H21" s="97">
        <v>30000</v>
      </c>
      <c r="I21" s="97">
        <v>0</v>
      </c>
      <c r="J21" s="96">
        <v>0</v>
      </c>
      <c r="K21" s="112">
        <v>20000</v>
      </c>
      <c r="L21" s="112"/>
      <c r="M21" s="112"/>
      <c r="N21" s="91"/>
      <c r="O21" s="92"/>
    </row>
    <row r="22" spans="1:15" ht="22.5" thickBot="1">
      <c r="A22" s="95" t="s">
        <v>140</v>
      </c>
      <c r="B22" s="95" t="s">
        <v>4</v>
      </c>
      <c r="C22" s="95" t="s">
        <v>3</v>
      </c>
      <c r="D22" s="113"/>
      <c r="E22" s="113"/>
      <c r="F22" s="96">
        <v>60000</v>
      </c>
      <c r="G22" s="96">
        <v>0</v>
      </c>
      <c r="H22" s="97">
        <v>0</v>
      </c>
      <c r="I22" s="97">
        <v>0</v>
      </c>
      <c r="J22" s="96">
        <v>18770</v>
      </c>
      <c r="K22" s="112">
        <v>41230</v>
      </c>
      <c r="L22" s="112"/>
      <c r="M22" s="112"/>
      <c r="N22" s="91"/>
      <c r="O22" s="92"/>
    </row>
    <row r="23" spans="1:15" ht="22.5" thickBot="1">
      <c r="A23" s="111" t="s">
        <v>150</v>
      </c>
      <c r="B23" s="111"/>
      <c r="C23" s="111"/>
      <c r="D23" s="111"/>
      <c r="E23" s="111"/>
      <c r="F23" s="98">
        <v>340000</v>
      </c>
      <c r="G23" s="98">
        <v>0</v>
      </c>
      <c r="H23" s="99">
        <v>30000</v>
      </c>
      <c r="I23" s="99">
        <v>0</v>
      </c>
      <c r="J23" s="98">
        <v>18770</v>
      </c>
      <c r="K23" s="109">
        <v>291230</v>
      </c>
      <c r="L23" s="109"/>
      <c r="M23" s="109"/>
      <c r="N23" s="91"/>
      <c r="O23" s="92"/>
    </row>
    <row r="24" spans="1:15" ht="22.5" thickBot="1">
      <c r="A24" s="95" t="s">
        <v>140</v>
      </c>
      <c r="B24" s="95" t="s">
        <v>5</v>
      </c>
      <c r="C24" s="95" t="s">
        <v>6</v>
      </c>
      <c r="D24" s="113"/>
      <c r="E24" s="113"/>
      <c r="F24" s="96">
        <v>234000</v>
      </c>
      <c r="G24" s="96">
        <v>0</v>
      </c>
      <c r="H24" s="97">
        <v>0</v>
      </c>
      <c r="I24" s="97">
        <v>53036</v>
      </c>
      <c r="J24" s="96">
        <v>160909</v>
      </c>
      <c r="K24" s="112">
        <v>20055</v>
      </c>
      <c r="L24" s="112"/>
      <c r="M24" s="112"/>
      <c r="N24" s="91"/>
      <c r="O24" s="92"/>
    </row>
    <row r="25" spans="1:15" ht="22.5" thickBot="1">
      <c r="A25" s="95" t="s">
        <v>140</v>
      </c>
      <c r="B25" s="95" t="s">
        <v>5</v>
      </c>
      <c r="C25" s="95" t="s">
        <v>47</v>
      </c>
      <c r="D25" s="113"/>
      <c r="E25" s="113"/>
      <c r="F25" s="96">
        <v>10000</v>
      </c>
      <c r="G25" s="96">
        <v>0</v>
      </c>
      <c r="H25" s="97">
        <v>0</v>
      </c>
      <c r="I25" s="97">
        <v>0</v>
      </c>
      <c r="J25" s="96">
        <v>0</v>
      </c>
      <c r="K25" s="112">
        <v>10000</v>
      </c>
      <c r="L25" s="112"/>
      <c r="M25" s="112"/>
      <c r="N25" s="91"/>
      <c r="O25" s="92"/>
    </row>
    <row r="26" spans="1:15" ht="32.25" thickBot="1">
      <c r="A26" s="95" t="s">
        <v>140</v>
      </c>
      <c r="B26" s="95" t="s">
        <v>5</v>
      </c>
      <c r="C26" s="95" t="s">
        <v>151</v>
      </c>
      <c r="D26" s="113" t="s">
        <v>152</v>
      </c>
      <c r="E26" s="113"/>
      <c r="F26" s="96">
        <v>5000</v>
      </c>
      <c r="G26" s="96">
        <v>0</v>
      </c>
      <c r="H26" s="97">
        <v>0</v>
      </c>
      <c r="I26" s="97">
        <v>0</v>
      </c>
      <c r="J26" s="96">
        <v>0</v>
      </c>
      <c r="K26" s="112">
        <v>5000</v>
      </c>
      <c r="L26" s="112"/>
      <c r="M26" s="112"/>
      <c r="N26" s="91"/>
      <c r="O26" s="92"/>
    </row>
    <row r="27" spans="1:15" ht="32.25" thickBot="1">
      <c r="A27" s="95" t="s">
        <v>140</v>
      </c>
      <c r="B27" s="95" t="s">
        <v>5</v>
      </c>
      <c r="C27" s="95" t="s">
        <v>151</v>
      </c>
      <c r="D27" s="113" t="s">
        <v>153</v>
      </c>
      <c r="E27" s="113"/>
      <c r="F27" s="96">
        <v>280000</v>
      </c>
      <c r="G27" s="96">
        <v>0</v>
      </c>
      <c r="H27" s="97">
        <v>0</v>
      </c>
      <c r="I27" s="97">
        <v>6880</v>
      </c>
      <c r="J27" s="96">
        <v>29537</v>
      </c>
      <c r="K27" s="112">
        <v>243583</v>
      </c>
      <c r="L27" s="112"/>
      <c r="M27" s="112"/>
      <c r="N27" s="91"/>
      <c r="O27" s="92"/>
    </row>
    <row r="28" spans="1:15" ht="32.25" thickBot="1">
      <c r="A28" s="95" t="s">
        <v>140</v>
      </c>
      <c r="B28" s="95" t="s">
        <v>5</v>
      </c>
      <c r="C28" s="95" t="s">
        <v>151</v>
      </c>
      <c r="D28" s="113" t="s">
        <v>154</v>
      </c>
      <c r="E28" s="113"/>
      <c r="F28" s="96">
        <v>60000</v>
      </c>
      <c r="G28" s="96">
        <v>0</v>
      </c>
      <c r="H28" s="97">
        <v>0</v>
      </c>
      <c r="I28" s="97">
        <v>42900</v>
      </c>
      <c r="J28" s="96">
        <v>14450</v>
      </c>
      <c r="K28" s="112">
        <v>2650</v>
      </c>
      <c r="L28" s="112"/>
      <c r="M28" s="112"/>
      <c r="N28" s="91"/>
      <c r="O28" s="92"/>
    </row>
    <row r="29" spans="1:15" ht="32.25" thickBot="1">
      <c r="A29" s="95" t="s">
        <v>140</v>
      </c>
      <c r="B29" s="95" t="s">
        <v>5</v>
      </c>
      <c r="C29" s="95" t="s">
        <v>151</v>
      </c>
      <c r="D29" s="113" t="s">
        <v>155</v>
      </c>
      <c r="E29" s="113"/>
      <c r="F29" s="96">
        <v>100000</v>
      </c>
      <c r="G29" s="96">
        <v>0</v>
      </c>
      <c r="H29" s="97">
        <v>20000</v>
      </c>
      <c r="I29" s="97">
        <v>0</v>
      </c>
      <c r="J29" s="96">
        <v>0</v>
      </c>
      <c r="K29" s="112">
        <v>80000</v>
      </c>
      <c r="L29" s="112"/>
      <c r="M29" s="112"/>
      <c r="N29" s="91"/>
      <c r="O29" s="92"/>
    </row>
    <row r="30" spans="1:15" ht="32.25" thickBot="1">
      <c r="A30" s="95" t="s">
        <v>140</v>
      </c>
      <c r="B30" s="95" t="s">
        <v>5</v>
      </c>
      <c r="C30" s="95" t="s">
        <v>151</v>
      </c>
      <c r="D30" s="113" t="s">
        <v>156</v>
      </c>
      <c r="E30" s="113"/>
      <c r="F30" s="96">
        <v>10000</v>
      </c>
      <c r="G30" s="96">
        <v>0</v>
      </c>
      <c r="H30" s="97">
        <v>0</v>
      </c>
      <c r="I30" s="97">
        <v>0</v>
      </c>
      <c r="J30" s="96">
        <v>1000</v>
      </c>
      <c r="K30" s="112">
        <v>9000</v>
      </c>
      <c r="L30" s="112"/>
      <c r="M30" s="112"/>
      <c r="N30" s="91"/>
      <c r="O30" s="92"/>
    </row>
    <row r="31" spans="1:15" ht="32.25" thickBot="1">
      <c r="A31" s="95" t="s">
        <v>140</v>
      </c>
      <c r="B31" s="95" t="s">
        <v>5</v>
      </c>
      <c r="C31" s="95" t="s">
        <v>151</v>
      </c>
      <c r="D31" s="113" t="s">
        <v>157</v>
      </c>
      <c r="E31" s="113"/>
      <c r="F31" s="96">
        <v>0</v>
      </c>
      <c r="G31" s="96">
        <v>75000</v>
      </c>
      <c r="H31" s="97">
        <v>0</v>
      </c>
      <c r="I31" s="97">
        <v>0</v>
      </c>
      <c r="J31" s="96">
        <v>75000</v>
      </c>
      <c r="K31" s="112">
        <v>0</v>
      </c>
      <c r="L31" s="112"/>
      <c r="M31" s="112"/>
      <c r="N31" s="91"/>
      <c r="O31" s="92"/>
    </row>
    <row r="32" spans="1:15" ht="32.25" thickBot="1">
      <c r="A32" s="95" t="s">
        <v>140</v>
      </c>
      <c r="B32" s="95" t="s">
        <v>5</v>
      </c>
      <c r="C32" s="95" t="s">
        <v>151</v>
      </c>
      <c r="D32" s="113" t="s">
        <v>158</v>
      </c>
      <c r="E32" s="113"/>
      <c r="F32" s="96">
        <v>50000</v>
      </c>
      <c r="G32" s="96">
        <v>10000</v>
      </c>
      <c r="H32" s="97">
        <v>0</v>
      </c>
      <c r="I32" s="97">
        <v>0</v>
      </c>
      <c r="J32" s="96">
        <v>59890</v>
      </c>
      <c r="K32" s="112">
        <v>110</v>
      </c>
      <c r="L32" s="112"/>
      <c r="M32" s="112"/>
      <c r="N32" s="91"/>
      <c r="O32" s="92"/>
    </row>
    <row r="33" spans="1:15" ht="32.25" thickBot="1">
      <c r="A33" s="95" t="s">
        <v>140</v>
      </c>
      <c r="B33" s="95" t="s">
        <v>5</v>
      </c>
      <c r="C33" s="95" t="s">
        <v>151</v>
      </c>
      <c r="D33" s="113" t="s">
        <v>159</v>
      </c>
      <c r="E33" s="113"/>
      <c r="F33" s="96">
        <v>20000</v>
      </c>
      <c r="G33" s="96">
        <v>0</v>
      </c>
      <c r="H33" s="97">
        <v>0</v>
      </c>
      <c r="I33" s="97">
        <v>0</v>
      </c>
      <c r="J33" s="96">
        <v>1000</v>
      </c>
      <c r="K33" s="112">
        <v>19000</v>
      </c>
      <c r="L33" s="112"/>
      <c r="M33" s="112"/>
      <c r="N33" s="91"/>
      <c r="O33" s="92"/>
    </row>
    <row r="34" spans="1:15" ht="32.25" thickBot="1">
      <c r="A34" s="95" t="s">
        <v>140</v>
      </c>
      <c r="B34" s="95" t="s">
        <v>5</v>
      </c>
      <c r="C34" s="95" t="s">
        <v>151</v>
      </c>
      <c r="D34" s="113" t="s">
        <v>160</v>
      </c>
      <c r="E34" s="113"/>
      <c r="F34" s="96">
        <v>10000</v>
      </c>
      <c r="G34" s="96">
        <v>0</v>
      </c>
      <c r="H34" s="97">
        <v>0</v>
      </c>
      <c r="I34" s="97">
        <v>0</v>
      </c>
      <c r="J34" s="96">
        <v>5640</v>
      </c>
      <c r="K34" s="112">
        <v>4360</v>
      </c>
      <c r="L34" s="112"/>
      <c r="M34" s="112"/>
      <c r="N34" s="91"/>
      <c r="O34" s="92"/>
    </row>
    <row r="35" spans="1:15" ht="32.25" thickBot="1">
      <c r="A35" s="95" t="s">
        <v>140</v>
      </c>
      <c r="B35" s="95" t="s">
        <v>5</v>
      </c>
      <c r="C35" s="95" t="s">
        <v>151</v>
      </c>
      <c r="D35" s="113" t="s">
        <v>161</v>
      </c>
      <c r="E35" s="113"/>
      <c r="F35" s="96">
        <v>66000</v>
      </c>
      <c r="G35" s="96">
        <v>0</v>
      </c>
      <c r="H35" s="97">
        <v>0</v>
      </c>
      <c r="I35" s="97">
        <v>38500</v>
      </c>
      <c r="J35" s="96">
        <v>27500</v>
      </c>
      <c r="K35" s="112">
        <v>0</v>
      </c>
      <c r="L35" s="112"/>
      <c r="M35" s="112"/>
      <c r="N35" s="91"/>
      <c r="O35" s="92"/>
    </row>
    <row r="36" spans="1:15" ht="32.25" thickBot="1">
      <c r="A36" s="95" t="s">
        <v>140</v>
      </c>
      <c r="B36" s="95" t="s">
        <v>5</v>
      </c>
      <c r="C36" s="95" t="s">
        <v>151</v>
      </c>
      <c r="D36" s="113" t="s">
        <v>162</v>
      </c>
      <c r="E36" s="113"/>
      <c r="F36" s="96">
        <v>30000</v>
      </c>
      <c r="G36" s="96">
        <v>0</v>
      </c>
      <c r="H36" s="97">
        <v>0</v>
      </c>
      <c r="I36" s="97">
        <v>0</v>
      </c>
      <c r="J36" s="96">
        <v>0</v>
      </c>
      <c r="K36" s="112">
        <v>30000</v>
      </c>
      <c r="L36" s="112"/>
      <c r="M36" s="112"/>
      <c r="N36" s="91"/>
      <c r="O36" s="92"/>
    </row>
    <row r="37" spans="1:15" ht="32.25" thickBot="1">
      <c r="A37" s="95" t="s">
        <v>140</v>
      </c>
      <c r="B37" s="95" t="s">
        <v>5</v>
      </c>
      <c r="C37" s="95" t="s">
        <v>151</v>
      </c>
      <c r="D37" s="113" t="s">
        <v>163</v>
      </c>
      <c r="E37" s="113"/>
      <c r="F37" s="96">
        <v>20000</v>
      </c>
      <c r="G37" s="96">
        <v>0</v>
      </c>
      <c r="H37" s="97">
        <v>0</v>
      </c>
      <c r="I37" s="97">
        <v>0</v>
      </c>
      <c r="J37" s="96">
        <v>0</v>
      </c>
      <c r="K37" s="112">
        <v>20000</v>
      </c>
      <c r="L37" s="112"/>
      <c r="M37" s="112"/>
      <c r="N37" s="91"/>
      <c r="O37" s="92"/>
    </row>
    <row r="38" spans="1:15" ht="32.25" thickBot="1">
      <c r="A38" s="95" t="s">
        <v>140</v>
      </c>
      <c r="B38" s="95" t="s">
        <v>5</v>
      </c>
      <c r="C38" s="95" t="s">
        <v>151</v>
      </c>
      <c r="D38" s="113" t="s">
        <v>164</v>
      </c>
      <c r="E38" s="113"/>
      <c r="F38" s="96">
        <v>3000</v>
      </c>
      <c r="G38" s="96">
        <v>0</v>
      </c>
      <c r="H38" s="97">
        <v>0</v>
      </c>
      <c r="I38" s="97">
        <v>0</v>
      </c>
      <c r="J38" s="96">
        <v>0</v>
      </c>
      <c r="K38" s="112">
        <v>3000</v>
      </c>
      <c r="L38" s="112"/>
      <c r="M38" s="112"/>
      <c r="N38" s="91"/>
      <c r="O38" s="92"/>
    </row>
    <row r="39" spans="1:15" ht="32.25" thickBot="1">
      <c r="A39" s="95" t="s">
        <v>140</v>
      </c>
      <c r="B39" s="95" t="s">
        <v>5</v>
      </c>
      <c r="C39" s="95" t="s">
        <v>151</v>
      </c>
      <c r="D39" s="113" t="s">
        <v>165</v>
      </c>
      <c r="E39" s="113"/>
      <c r="F39" s="96">
        <v>10000</v>
      </c>
      <c r="G39" s="96">
        <v>0</v>
      </c>
      <c r="H39" s="97">
        <v>0</v>
      </c>
      <c r="I39" s="97">
        <v>0</v>
      </c>
      <c r="J39" s="96">
        <v>0</v>
      </c>
      <c r="K39" s="112">
        <v>10000</v>
      </c>
      <c r="L39" s="112"/>
      <c r="M39" s="112"/>
      <c r="N39" s="91"/>
      <c r="O39" s="92"/>
    </row>
    <row r="40" spans="1:15" ht="22.5" thickBot="1">
      <c r="A40" s="95" t="s">
        <v>140</v>
      </c>
      <c r="B40" s="95" t="s">
        <v>5</v>
      </c>
      <c r="C40" s="95" t="s">
        <v>107</v>
      </c>
      <c r="D40" s="113"/>
      <c r="E40" s="113"/>
      <c r="F40" s="96">
        <v>60000</v>
      </c>
      <c r="G40" s="96">
        <v>0</v>
      </c>
      <c r="H40" s="97">
        <v>0</v>
      </c>
      <c r="I40" s="97">
        <v>0</v>
      </c>
      <c r="J40" s="96">
        <v>10538.16</v>
      </c>
      <c r="K40" s="112">
        <v>49461.84</v>
      </c>
      <c r="L40" s="112"/>
      <c r="M40" s="112"/>
      <c r="N40" s="91"/>
      <c r="O40" s="92"/>
    </row>
    <row r="41" spans="1:15" ht="22.5" thickBot="1">
      <c r="A41" s="111" t="s">
        <v>166</v>
      </c>
      <c r="B41" s="111"/>
      <c r="C41" s="111"/>
      <c r="D41" s="111"/>
      <c r="E41" s="111"/>
      <c r="F41" s="98">
        <v>968000</v>
      </c>
      <c r="G41" s="98">
        <v>85000</v>
      </c>
      <c r="H41" s="99">
        <v>20000</v>
      </c>
      <c r="I41" s="99">
        <v>141316</v>
      </c>
      <c r="J41" s="98">
        <v>385464.16</v>
      </c>
      <c r="K41" s="109">
        <v>506219.84</v>
      </c>
      <c r="L41" s="109"/>
      <c r="M41" s="109"/>
      <c r="N41" s="91"/>
      <c r="O41" s="92"/>
    </row>
    <row r="42" spans="1:15" ht="22.5" thickBot="1">
      <c r="A42" s="95" t="s">
        <v>140</v>
      </c>
      <c r="B42" s="95" t="s">
        <v>8</v>
      </c>
      <c r="C42" s="95" t="s">
        <v>108</v>
      </c>
      <c r="D42" s="113"/>
      <c r="E42" s="113"/>
      <c r="F42" s="96">
        <v>120000</v>
      </c>
      <c r="G42" s="96">
        <v>0</v>
      </c>
      <c r="H42" s="97">
        <v>0</v>
      </c>
      <c r="I42" s="97">
        <v>0</v>
      </c>
      <c r="J42" s="96">
        <v>34455</v>
      </c>
      <c r="K42" s="112">
        <v>85545</v>
      </c>
      <c r="L42" s="112"/>
      <c r="M42" s="112"/>
      <c r="N42" s="91"/>
      <c r="O42" s="92"/>
    </row>
    <row r="43" spans="1:15" ht="22.5" thickBot="1">
      <c r="A43" s="95" t="s">
        <v>140</v>
      </c>
      <c r="B43" s="95" t="s">
        <v>8</v>
      </c>
      <c r="C43" s="95" t="s">
        <v>167</v>
      </c>
      <c r="D43" s="113"/>
      <c r="E43" s="113"/>
      <c r="F43" s="96">
        <v>30000</v>
      </c>
      <c r="G43" s="96">
        <v>0</v>
      </c>
      <c r="H43" s="97">
        <v>0</v>
      </c>
      <c r="I43" s="97">
        <v>0</v>
      </c>
      <c r="J43" s="96">
        <v>4315</v>
      </c>
      <c r="K43" s="112">
        <v>25685</v>
      </c>
      <c r="L43" s="112"/>
      <c r="M43" s="112"/>
      <c r="N43" s="91"/>
      <c r="O43" s="92"/>
    </row>
    <row r="44" spans="1:15" ht="22.5" thickBot="1">
      <c r="A44" s="95" t="s">
        <v>140</v>
      </c>
      <c r="B44" s="95" t="s">
        <v>8</v>
      </c>
      <c r="C44" s="95" t="s">
        <v>91</v>
      </c>
      <c r="D44" s="113"/>
      <c r="E44" s="113"/>
      <c r="F44" s="96">
        <v>20000</v>
      </c>
      <c r="G44" s="96">
        <v>0</v>
      </c>
      <c r="H44" s="97">
        <v>0</v>
      </c>
      <c r="I44" s="97">
        <v>8000</v>
      </c>
      <c r="J44" s="96">
        <v>0</v>
      </c>
      <c r="K44" s="112">
        <v>12000</v>
      </c>
      <c r="L44" s="112"/>
      <c r="M44" s="112"/>
      <c r="N44" s="91"/>
      <c r="O44" s="92"/>
    </row>
    <row r="45" spans="1:15" ht="22.5" thickBot="1">
      <c r="A45" s="95" t="s">
        <v>140</v>
      </c>
      <c r="B45" s="95" t="s">
        <v>8</v>
      </c>
      <c r="C45" s="95" t="s">
        <v>168</v>
      </c>
      <c r="D45" s="113"/>
      <c r="E45" s="113"/>
      <c r="F45" s="96">
        <v>5000</v>
      </c>
      <c r="G45" s="96">
        <v>0</v>
      </c>
      <c r="H45" s="97">
        <v>0</v>
      </c>
      <c r="I45" s="97">
        <v>0</v>
      </c>
      <c r="J45" s="96">
        <v>0</v>
      </c>
      <c r="K45" s="112">
        <v>5000</v>
      </c>
      <c r="L45" s="112"/>
      <c r="M45" s="112"/>
      <c r="N45" s="91"/>
      <c r="O45" s="92"/>
    </row>
    <row r="46" spans="1:15" ht="22.5" thickBot="1">
      <c r="A46" s="95" t="s">
        <v>140</v>
      </c>
      <c r="B46" s="95" t="s">
        <v>8</v>
      </c>
      <c r="C46" s="95" t="s">
        <v>169</v>
      </c>
      <c r="D46" s="113"/>
      <c r="E46" s="113"/>
      <c r="F46" s="96">
        <v>90000</v>
      </c>
      <c r="G46" s="96">
        <v>0</v>
      </c>
      <c r="H46" s="97">
        <v>0</v>
      </c>
      <c r="I46" s="97">
        <v>63880</v>
      </c>
      <c r="J46" s="96">
        <v>26120</v>
      </c>
      <c r="K46" s="112">
        <v>0</v>
      </c>
      <c r="L46" s="112"/>
      <c r="M46" s="112"/>
      <c r="N46" s="91"/>
      <c r="O46" s="92"/>
    </row>
    <row r="47" spans="1:15" ht="22.5" thickBot="1">
      <c r="A47" s="95" t="s">
        <v>140</v>
      </c>
      <c r="B47" s="95" t="s">
        <v>8</v>
      </c>
      <c r="C47" s="95" t="s">
        <v>105</v>
      </c>
      <c r="D47" s="113"/>
      <c r="E47" s="113"/>
      <c r="F47" s="96">
        <v>10000</v>
      </c>
      <c r="G47" s="96">
        <v>0</v>
      </c>
      <c r="H47" s="97">
        <v>0</v>
      </c>
      <c r="I47" s="97">
        <v>0</v>
      </c>
      <c r="J47" s="96">
        <v>7800</v>
      </c>
      <c r="K47" s="112">
        <v>2200</v>
      </c>
      <c r="L47" s="112"/>
      <c r="M47" s="112"/>
      <c r="N47" s="91"/>
      <c r="O47" s="92"/>
    </row>
    <row r="48" spans="1:15" ht="22.5" thickBot="1">
      <c r="A48" s="95" t="s">
        <v>140</v>
      </c>
      <c r="B48" s="95" t="s">
        <v>8</v>
      </c>
      <c r="C48" s="95" t="s">
        <v>109</v>
      </c>
      <c r="D48" s="113"/>
      <c r="E48" s="113"/>
      <c r="F48" s="96">
        <v>90000</v>
      </c>
      <c r="G48" s="96">
        <v>0</v>
      </c>
      <c r="H48" s="97">
        <v>0</v>
      </c>
      <c r="I48" s="97">
        <v>0</v>
      </c>
      <c r="J48" s="96">
        <v>30075</v>
      </c>
      <c r="K48" s="112">
        <v>59925</v>
      </c>
      <c r="L48" s="112"/>
      <c r="M48" s="112"/>
      <c r="N48" s="91"/>
      <c r="O48" s="92"/>
    </row>
    <row r="49" spans="1:15" ht="22.5" thickBot="1">
      <c r="A49" s="111" t="s">
        <v>170</v>
      </c>
      <c r="B49" s="111"/>
      <c r="C49" s="111"/>
      <c r="D49" s="111"/>
      <c r="E49" s="111"/>
      <c r="F49" s="98">
        <v>365000</v>
      </c>
      <c r="G49" s="98">
        <v>0</v>
      </c>
      <c r="H49" s="99">
        <v>0</v>
      </c>
      <c r="I49" s="99">
        <v>71880</v>
      </c>
      <c r="J49" s="98">
        <v>102765</v>
      </c>
      <c r="K49" s="109">
        <v>190355</v>
      </c>
      <c r="L49" s="109"/>
      <c r="M49" s="109"/>
      <c r="N49" s="91"/>
      <c r="O49" s="92"/>
    </row>
    <row r="50" spans="1:15" ht="32.25" thickBot="1">
      <c r="A50" s="95" t="s">
        <v>140</v>
      </c>
      <c r="B50" s="95" t="s">
        <v>54</v>
      </c>
      <c r="C50" s="95" t="s">
        <v>52</v>
      </c>
      <c r="D50" s="113"/>
      <c r="E50" s="113"/>
      <c r="F50" s="96">
        <v>200000</v>
      </c>
      <c r="G50" s="96">
        <v>0</v>
      </c>
      <c r="H50" s="97">
        <v>0</v>
      </c>
      <c r="I50" s="97">
        <v>0</v>
      </c>
      <c r="J50" s="96">
        <v>69236.55</v>
      </c>
      <c r="K50" s="112">
        <v>130763.45</v>
      </c>
      <c r="L50" s="112"/>
      <c r="M50" s="112"/>
      <c r="N50" s="91"/>
      <c r="O50" s="92"/>
    </row>
    <row r="51" spans="1:15" ht="32.25" thickBot="1">
      <c r="A51" s="95" t="s">
        <v>140</v>
      </c>
      <c r="B51" s="95" t="s">
        <v>54</v>
      </c>
      <c r="C51" s="95" t="s">
        <v>171</v>
      </c>
      <c r="D51" s="113"/>
      <c r="E51" s="113"/>
      <c r="F51" s="96">
        <v>15000</v>
      </c>
      <c r="G51" s="96">
        <v>0</v>
      </c>
      <c r="H51" s="97">
        <v>0</v>
      </c>
      <c r="I51" s="97">
        <v>0</v>
      </c>
      <c r="J51" s="96">
        <v>1441.13</v>
      </c>
      <c r="K51" s="112">
        <v>13558.87</v>
      </c>
      <c r="L51" s="112"/>
      <c r="M51" s="112"/>
      <c r="N51" s="91"/>
      <c r="O51" s="92"/>
    </row>
    <row r="52" spans="1:15" ht="32.25" thickBot="1">
      <c r="A52" s="95" t="s">
        <v>140</v>
      </c>
      <c r="B52" s="95" t="s">
        <v>54</v>
      </c>
      <c r="C52" s="95" t="s">
        <v>172</v>
      </c>
      <c r="D52" s="113"/>
      <c r="E52" s="113"/>
      <c r="F52" s="96">
        <v>10000</v>
      </c>
      <c r="G52" s="96">
        <v>0</v>
      </c>
      <c r="H52" s="97">
        <v>0</v>
      </c>
      <c r="I52" s="97">
        <v>0</v>
      </c>
      <c r="J52" s="96">
        <v>0</v>
      </c>
      <c r="K52" s="112">
        <v>10000</v>
      </c>
      <c r="L52" s="112"/>
      <c r="M52" s="112"/>
      <c r="N52" s="91"/>
      <c r="O52" s="92"/>
    </row>
    <row r="53" spans="1:15" ht="32.25" thickBot="1">
      <c r="A53" s="95" t="s">
        <v>140</v>
      </c>
      <c r="B53" s="95" t="s">
        <v>54</v>
      </c>
      <c r="C53" s="95" t="s">
        <v>173</v>
      </c>
      <c r="D53" s="113"/>
      <c r="E53" s="113"/>
      <c r="F53" s="96">
        <v>40000</v>
      </c>
      <c r="G53" s="96">
        <v>0</v>
      </c>
      <c r="H53" s="97">
        <v>0</v>
      </c>
      <c r="I53" s="97">
        <v>0</v>
      </c>
      <c r="J53" s="96">
        <v>19260</v>
      </c>
      <c r="K53" s="112">
        <v>20740</v>
      </c>
      <c r="L53" s="112"/>
      <c r="M53" s="112"/>
      <c r="N53" s="91"/>
      <c r="O53" s="92"/>
    </row>
    <row r="54" spans="1:15" ht="22.5" thickBot="1">
      <c r="A54" s="111" t="s">
        <v>174</v>
      </c>
      <c r="B54" s="111"/>
      <c r="C54" s="111"/>
      <c r="D54" s="111"/>
      <c r="E54" s="111"/>
      <c r="F54" s="98">
        <v>265000</v>
      </c>
      <c r="G54" s="98">
        <v>0</v>
      </c>
      <c r="H54" s="99">
        <v>0</v>
      </c>
      <c r="I54" s="99">
        <v>0</v>
      </c>
      <c r="J54" s="98">
        <v>89937.68</v>
      </c>
      <c r="K54" s="109">
        <v>175062.32</v>
      </c>
      <c r="L54" s="109"/>
      <c r="M54" s="109"/>
      <c r="N54" s="91"/>
      <c r="O54" s="92"/>
    </row>
    <row r="55" spans="1:15" ht="22.5" thickBot="1">
      <c r="A55" s="95" t="s">
        <v>140</v>
      </c>
      <c r="B55" s="95" t="s">
        <v>9</v>
      </c>
      <c r="C55" s="95" t="s">
        <v>53</v>
      </c>
      <c r="D55" s="113" t="s">
        <v>175</v>
      </c>
      <c r="E55" s="113"/>
      <c r="F55" s="96">
        <v>56000</v>
      </c>
      <c r="G55" s="96">
        <v>0</v>
      </c>
      <c r="H55" s="97">
        <v>0</v>
      </c>
      <c r="I55" s="97">
        <v>0</v>
      </c>
      <c r="J55" s="96">
        <v>56000</v>
      </c>
      <c r="K55" s="112">
        <v>0</v>
      </c>
      <c r="L55" s="112"/>
      <c r="M55" s="112"/>
      <c r="N55" s="91"/>
      <c r="O55" s="92"/>
    </row>
    <row r="56" spans="1:15" ht="22.5" thickBot="1">
      <c r="A56" s="95" t="s">
        <v>140</v>
      </c>
      <c r="B56" s="95" t="s">
        <v>9</v>
      </c>
      <c r="C56" s="95" t="s">
        <v>176</v>
      </c>
      <c r="D56" s="113" t="s">
        <v>177</v>
      </c>
      <c r="E56" s="113"/>
      <c r="F56" s="96">
        <v>14000</v>
      </c>
      <c r="G56" s="96">
        <v>0</v>
      </c>
      <c r="H56" s="97">
        <v>0</v>
      </c>
      <c r="I56" s="97">
        <v>0</v>
      </c>
      <c r="J56" s="96">
        <v>0</v>
      </c>
      <c r="K56" s="112">
        <v>14000</v>
      </c>
      <c r="L56" s="112"/>
      <c r="M56" s="112"/>
      <c r="N56" s="91"/>
      <c r="O56" s="92"/>
    </row>
    <row r="57" spans="1:15" ht="22.5" thickBot="1">
      <c r="A57" s="95" t="s">
        <v>140</v>
      </c>
      <c r="B57" s="95" t="s">
        <v>9</v>
      </c>
      <c r="C57" s="95" t="s">
        <v>111</v>
      </c>
      <c r="D57" s="113"/>
      <c r="E57" s="113"/>
      <c r="F57" s="96">
        <v>70000</v>
      </c>
      <c r="G57" s="96">
        <v>0</v>
      </c>
      <c r="H57" s="97">
        <v>0</v>
      </c>
      <c r="I57" s="97">
        <v>0</v>
      </c>
      <c r="J57" s="96">
        <v>15200</v>
      </c>
      <c r="K57" s="112">
        <v>54800</v>
      </c>
      <c r="L57" s="112"/>
      <c r="M57" s="112"/>
      <c r="N57" s="91"/>
      <c r="O57" s="92"/>
    </row>
    <row r="58" spans="1:15" ht="22.5" thickBot="1">
      <c r="A58" s="111" t="s">
        <v>178</v>
      </c>
      <c r="B58" s="111"/>
      <c r="C58" s="111"/>
      <c r="D58" s="111"/>
      <c r="E58" s="111"/>
      <c r="F58" s="98">
        <v>140000</v>
      </c>
      <c r="G58" s="98">
        <v>0</v>
      </c>
      <c r="H58" s="99">
        <v>0</v>
      </c>
      <c r="I58" s="99">
        <v>0</v>
      </c>
      <c r="J58" s="98">
        <v>71200</v>
      </c>
      <c r="K58" s="109">
        <v>68800</v>
      </c>
      <c r="L58" s="109"/>
      <c r="M58" s="109"/>
      <c r="N58" s="91"/>
      <c r="O58" s="92"/>
    </row>
    <row r="59" spans="1:15" ht="32.25" thickBot="1">
      <c r="A59" s="95" t="s">
        <v>140</v>
      </c>
      <c r="B59" s="95" t="s">
        <v>10</v>
      </c>
      <c r="C59" s="95" t="s">
        <v>71</v>
      </c>
      <c r="D59" s="113" t="s">
        <v>179</v>
      </c>
      <c r="E59" s="113"/>
      <c r="F59" s="96">
        <v>200000</v>
      </c>
      <c r="G59" s="96">
        <v>0</v>
      </c>
      <c r="H59" s="97">
        <v>0</v>
      </c>
      <c r="I59" s="97">
        <v>0</v>
      </c>
      <c r="J59" s="96">
        <v>0</v>
      </c>
      <c r="K59" s="112">
        <v>200000</v>
      </c>
      <c r="L59" s="112"/>
      <c r="M59" s="112"/>
      <c r="N59" s="91"/>
      <c r="O59" s="92"/>
    </row>
    <row r="60" spans="1:15" ht="22.5" thickBot="1">
      <c r="A60" s="111" t="s">
        <v>180</v>
      </c>
      <c r="B60" s="111"/>
      <c r="C60" s="111"/>
      <c r="D60" s="111"/>
      <c r="E60" s="111"/>
      <c r="F60" s="98">
        <v>200000</v>
      </c>
      <c r="G60" s="98">
        <v>0</v>
      </c>
      <c r="H60" s="99">
        <v>0</v>
      </c>
      <c r="I60" s="99">
        <v>0</v>
      </c>
      <c r="J60" s="98">
        <v>0</v>
      </c>
      <c r="K60" s="109">
        <v>200000</v>
      </c>
      <c r="L60" s="109"/>
      <c r="M60" s="109"/>
      <c r="N60" s="91"/>
      <c r="O60" s="92"/>
    </row>
    <row r="61" spans="1:15" ht="22.5" thickBot="1">
      <c r="A61" s="95" t="s">
        <v>140</v>
      </c>
      <c r="B61" s="95" t="s">
        <v>181</v>
      </c>
      <c r="C61" s="95" t="s">
        <v>181</v>
      </c>
      <c r="D61" s="113"/>
      <c r="E61" s="113"/>
      <c r="F61" s="96">
        <v>25000</v>
      </c>
      <c r="G61" s="96">
        <v>0</v>
      </c>
      <c r="H61" s="97">
        <v>0</v>
      </c>
      <c r="I61" s="97">
        <v>0</v>
      </c>
      <c r="J61" s="96">
        <v>0</v>
      </c>
      <c r="K61" s="112">
        <v>25000</v>
      </c>
      <c r="L61" s="112"/>
      <c r="M61" s="112"/>
      <c r="N61" s="91"/>
      <c r="O61" s="92"/>
    </row>
    <row r="62" spans="1:15" ht="22.5" thickBot="1">
      <c r="A62" s="111" t="s">
        <v>182</v>
      </c>
      <c r="B62" s="111"/>
      <c r="C62" s="111"/>
      <c r="D62" s="111"/>
      <c r="E62" s="111"/>
      <c r="F62" s="98">
        <v>25000</v>
      </c>
      <c r="G62" s="98">
        <v>0</v>
      </c>
      <c r="H62" s="99">
        <v>0</v>
      </c>
      <c r="I62" s="99">
        <v>0</v>
      </c>
      <c r="J62" s="98">
        <v>0</v>
      </c>
      <c r="K62" s="109">
        <v>25000</v>
      </c>
      <c r="L62" s="109"/>
      <c r="M62" s="109"/>
      <c r="N62" s="91"/>
      <c r="O62" s="92"/>
    </row>
    <row r="63" spans="1:15" ht="22.5" thickBot="1">
      <c r="A63" s="95" t="s">
        <v>140</v>
      </c>
      <c r="B63" s="95" t="s">
        <v>67</v>
      </c>
      <c r="C63" s="95" t="s">
        <v>183</v>
      </c>
      <c r="D63" s="113"/>
      <c r="E63" s="113"/>
      <c r="F63" s="96">
        <v>15000</v>
      </c>
      <c r="G63" s="96">
        <v>0</v>
      </c>
      <c r="H63" s="97">
        <v>0</v>
      </c>
      <c r="I63" s="97">
        <v>0</v>
      </c>
      <c r="J63" s="96">
        <v>15000</v>
      </c>
      <c r="K63" s="112">
        <v>0</v>
      </c>
      <c r="L63" s="112"/>
      <c r="M63" s="112"/>
      <c r="N63" s="91"/>
      <c r="O63" s="92"/>
    </row>
    <row r="64" spans="1:15" ht="22.5" thickBot="1">
      <c r="A64" s="95" t="s">
        <v>140</v>
      </c>
      <c r="B64" s="95" t="s">
        <v>67</v>
      </c>
      <c r="C64" s="95" t="s">
        <v>68</v>
      </c>
      <c r="D64" s="113"/>
      <c r="E64" s="113"/>
      <c r="F64" s="96">
        <v>24000</v>
      </c>
      <c r="G64" s="96">
        <v>0</v>
      </c>
      <c r="H64" s="97">
        <v>0</v>
      </c>
      <c r="I64" s="97">
        <v>0</v>
      </c>
      <c r="J64" s="96">
        <v>0</v>
      </c>
      <c r="K64" s="112">
        <v>24000</v>
      </c>
      <c r="L64" s="112"/>
      <c r="M64" s="112"/>
      <c r="N64" s="91"/>
      <c r="O64" s="92"/>
    </row>
    <row r="65" spans="1:15" ht="22.5" thickBot="1">
      <c r="A65" s="111" t="s">
        <v>184</v>
      </c>
      <c r="B65" s="111"/>
      <c r="C65" s="111"/>
      <c r="D65" s="111"/>
      <c r="E65" s="111"/>
      <c r="F65" s="98">
        <v>39000</v>
      </c>
      <c r="G65" s="98">
        <v>0</v>
      </c>
      <c r="H65" s="99">
        <v>0</v>
      </c>
      <c r="I65" s="99">
        <v>0</v>
      </c>
      <c r="J65" s="98">
        <v>15000</v>
      </c>
      <c r="K65" s="109">
        <v>24000</v>
      </c>
      <c r="L65" s="109"/>
      <c r="M65" s="109"/>
      <c r="N65" s="91"/>
      <c r="O65" s="92"/>
    </row>
    <row r="66" spans="1:15" ht="22.5" thickBot="1">
      <c r="A66" s="110" t="s">
        <v>185</v>
      </c>
      <c r="B66" s="110"/>
      <c r="C66" s="110"/>
      <c r="D66" s="110"/>
      <c r="E66" s="110"/>
      <c r="F66" s="98">
        <v>7111640</v>
      </c>
      <c r="G66" s="98">
        <v>105000</v>
      </c>
      <c r="H66" s="99">
        <v>50000</v>
      </c>
      <c r="I66" s="99">
        <v>213196</v>
      </c>
      <c r="J66" s="98">
        <v>2985947.84</v>
      </c>
      <c r="K66" s="109">
        <v>3967496.16</v>
      </c>
      <c r="L66" s="109"/>
      <c r="M66" s="109"/>
      <c r="N66" s="91"/>
      <c r="O66" s="92"/>
    </row>
    <row r="67" spans="1:15" ht="22.5" thickBot="1">
      <c r="A67" s="95" t="s">
        <v>186</v>
      </c>
      <c r="B67" s="95" t="s">
        <v>61</v>
      </c>
      <c r="C67" s="95" t="s">
        <v>36</v>
      </c>
      <c r="D67" s="113"/>
      <c r="E67" s="113"/>
      <c r="F67" s="96">
        <v>912720</v>
      </c>
      <c r="G67" s="96">
        <v>0</v>
      </c>
      <c r="H67" s="97">
        <v>0</v>
      </c>
      <c r="I67" s="97">
        <v>0</v>
      </c>
      <c r="J67" s="96">
        <v>463437</v>
      </c>
      <c r="K67" s="112">
        <v>449283</v>
      </c>
      <c r="L67" s="112"/>
      <c r="M67" s="112"/>
      <c r="N67" s="91"/>
      <c r="O67" s="92"/>
    </row>
    <row r="68" spans="1:15" ht="22.5" thickBot="1">
      <c r="A68" s="95" t="s">
        <v>186</v>
      </c>
      <c r="B68" s="95" t="s">
        <v>61</v>
      </c>
      <c r="C68" s="95" t="s">
        <v>100</v>
      </c>
      <c r="D68" s="113"/>
      <c r="E68" s="113"/>
      <c r="F68" s="96">
        <v>42000</v>
      </c>
      <c r="G68" s="96">
        <v>0</v>
      </c>
      <c r="H68" s="97">
        <v>0</v>
      </c>
      <c r="I68" s="97">
        <v>0</v>
      </c>
      <c r="J68" s="96">
        <v>21000</v>
      </c>
      <c r="K68" s="112">
        <v>21000</v>
      </c>
      <c r="L68" s="112"/>
      <c r="M68" s="112"/>
      <c r="N68" s="91"/>
      <c r="O68" s="92"/>
    </row>
    <row r="69" spans="1:15" ht="22.5" thickBot="1">
      <c r="A69" s="95" t="s">
        <v>186</v>
      </c>
      <c r="B69" s="95" t="s">
        <v>61</v>
      </c>
      <c r="C69" s="95" t="s">
        <v>147</v>
      </c>
      <c r="D69" s="113"/>
      <c r="E69" s="113"/>
      <c r="F69" s="96">
        <v>333360</v>
      </c>
      <c r="G69" s="96">
        <v>0</v>
      </c>
      <c r="H69" s="97">
        <v>0</v>
      </c>
      <c r="I69" s="97">
        <v>0</v>
      </c>
      <c r="J69" s="96">
        <v>174000</v>
      </c>
      <c r="K69" s="112">
        <v>159360</v>
      </c>
      <c r="L69" s="112"/>
      <c r="M69" s="112"/>
      <c r="N69" s="91"/>
      <c r="O69" s="92"/>
    </row>
    <row r="70" spans="1:15" ht="22.5" thickBot="1">
      <c r="A70" s="95" t="s">
        <v>186</v>
      </c>
      <c r="B70" s="95" t="s">
        <v>61</v>
      </c>
      <c r="C70" s="95" t="s">
        <v>187</v>
      </c>
      <c r="D70" s="113"/>
      <c r="E70" s="113"/>
      <c r="F70" s="96">
        <v>18000</v>
      </c>
      <c r="G70" s="96">
        <v>0</v>
      </c>
      <c r="H70" s="97">
        <v>0</v>
      </c>
      <c r="I70" s="97">
        <v>0</v>
      </c>
      <c r="J70" s="96">
        <v>7710</v>
      </c>
      <c r="K70" s="112">
        <v>10290</v>
      </c>
      <c r="L70" s="112"/>
      <c r="M70" s="112"/>
      <c r="N70" s="91"/>
      <c r="O70" s="92"/>
    </row>
    <row r="71" spans="1:15" ht="22.5" thickBot="1">
      <c r="A71" s="111" t="s">
        <v>148</v>
      </c>
      <c r="B71" s="111"/>
      <c r="C71" s="111"/>
      <c r="D71" s="111"/>
      <c r="E71" s="111"/>
      <c r="F71" s="98">
        <v>1306080</v>
      </c>
      <c r="G71" s="98">
        <v>0</v>
      </c>
      <c r="H71" s="99">
        <v>0</v>
      </c>
      <c r="I71" s="99">
        <v>0</v>
      </c>
      <c r="J71" s="98">
        <v>666147</v>
      </c>
      <c r="K71" s="109">
        <v>639933</v>
      </c>
      <c r="L71" s="109"/>
      <c r="M71" s="109"/>
      <c r="N71" s="91"/>
      <c r="O71" s="92"/>
    </row>
    <row r="72" spans="1:15" ht="32.25" thickBot="1">
      <c r="A72" s="95" t="s">
        <v>186</v>
      </c>
      <c r="B72" s="95" t="s">
        <v>4</v>
      </c>
      <c r="C72" s="95" t="s">
        <v>149</v>
      </c>
      <c r="D72" s="113"/>
      <c r="E72" s="113"/>
      <c r="F72" s="96">
        <v>50000</v>
      </c>
      <c r="G72" s="96">
        <v>0</v>
      </c>
      <c r="H72" s="97">
        <v>0</v>
      </c>
      <c r="I72" s="97">
        <v>0</v>
      </c>
      <c r="J72" s="96">
        <v>7200</v>
      </c>
      <c r="K72" s="112">
        <v>42800</v>
      </c>
      <c r="L72" s="112"/>
      <c r="M72" s="112"/>
      <c r="N72" s="91"/>
      <c r="O72" s="92"/>
    </row>
    <row r="73" spans="1:15" ht="22.5" thickBot="1">
      <c r="A73" s="95" t="s">
        <v>186</v>
      </c>
      <c r="B73" s="95" t="s">
        <v>4</v>
      </c>
      <c r="C73" s="95" t="s">
        <v>35</v>
      </c>
      <c r="D73" s="113"/>
      <c r="E73" s="113"/>
      <c r="F73" s="96">
        <v>20000</v>
      </c>
      <c r="G73" s="96">
        <v>0</v>
      </c>
      <c r="H73" s="97">
        <v>0</v>
      </c>
      <c r="I73" s="97">
        <v>0</v>
      </c>
      <c r="J73" s="96">
        <v>14280</v>
      </c>
      <c r="K73" s="112">
        <v>5720</v>
      </c>
      <c r="L73" s="112"/>
      <c r="M73" s="112"/>
      <c r="N73" s="91"/>
      <c r="O73" s="92"/>
    </row>
    <row r="74" spans="1:15" ht="22.5" thickBot="1">
      <c r="A74" s="95" t="s">
        <v>186</v>
      </c>
      <c r="B74" s="95" t="s">
        <v>4</v>
      </c>
      <c r="C74" s="95" t="s">
        <v>44</v>
      </c>
      <c r="D74" s="113"/>
      <c r="E74" s="113"/>
      <c r="F74" s="96">
        <v>60000</v>
      </c>
      <c r="G74" s="96">
        <v>0</v>
      </c>
      <c r="H74" s="97">
        <v>0</v>
      </c>
      <c r="I74" s="97">
        <v>0</v>
      </c>
      <c r="J74" s="96">
        <v>29700</v>
      </c>
      <c r="K74" s="112">
        <v>30300</v>
      </c>
      <c r="L74" s="112"/>
      <c r="M74" s="112"/>
      <c r="N74" s="91"/>
      <c r="O74" s="92"/>
    </row>
    <row r="75" spans="1:15" ht="22.5" thickBot="1">
      <c r="A75" s="95" t="s">
        <v>186</v>
      </c>
      <c r="B75" s="95" t="s">
        <v>4</v>
      </c>
      <c r="C75" s="95" t="s">
        <v>3</v>
      </c>
      <c r="D75" s="113"/>
      <c r="E75" s="113"/>
      <c r="F75" s="96">
        <v>20000</v>
      </c>
      <c r="G75" s="96">
        <v>0</v>
      </c>
      <c r="H75" s="97">
        <v>0</v>
      </c>
      <c r="I75" s="97">
        <v>0</v>
      </c>
      <c r="J75" s="96">
        <v>1870</v>
      </c>
      <c r="K75" s="112">
        <v>18130</v>
      </c>
      <c r="L75" s="112"/>
      <c r="M75" s="112"/>
      <c r="N75" s="91"/>
      <c r="O75" s="92"/>
    </row>
    <row r="76" spans="1:15" ht="22.5" thickBot="1">
      <c r="A76" s="111" t="s">
        <v>150</v>
      </c>
      <c r="B76" s="111"/>
      <c r="C76" s="111"/>
      <c r="D76" s="111"/>
      <c r="E76" s="111"/>
      <c r="F76" s="98">
        <v>150000</v>
      </c>
      <c r="G76" s="98">
        <v>0</v>
      </c>
      <c r="H76" s="99">
        <v>0</v>
      </c>
      <c r="I76" s="99">
        <v>0</v>
      </c>
      <c r="J76" s="98">
        <v>53050</v>
      </c>
      <c r="K76" s="109">
        <v>96950</v>
      </c>
      <c r="L76" s="109"/>
      <c r="M76" s="109"/>
      <c r="N76" s="91"/>
      <c r="O76" s="92"/>
    </row>
    <row r="77" spans="1:15" ht="22.5" thickBot="1">
      <c r="A77" s="95" t="s">
        <v>186</v>
      </c>
      <c r="B77" s="95" t="s">
        <v>5</v>
      </c>
      <c r="C77" s="95" t="s">
        <v>6</v>
      </c>
      <c r="D77" s="113"/>
      <c r="E77" s="113"/>
      <c r="F77" s="96">
        <v>118000</v>
      </c>
      <c r="G77" s="96">
        <v>50000</v>
      </c>
      <c r="H77" s="97">
        <v>0</v>
      </c>
      <c r="I77" s="97">
        <v>52500</v>
      </c>
      <c r="J77" s="96">
        <v>74300</v>
      </c>
      <c r="K77" s="112">
        <v>41200</v>
      </c>
      <c r="L77" s="112"/>
      <c r="M77" s="112"/>
      <c r="N77" s="91"/>
      <c r="O77" s="92"/>
    </row>
    <row r="78" spans="1:15" ht="22.5" thickBot="1">
      <c r="A78" s="95" t="s">
        <v>186</v>
      </c>
      <c r="B78" s="95" t="s">
        <v>5</v>
      </c>
      <c r="C78" s="95" t="s">
        <v>47</v>
      </c>
      <c r="D78" s="113"/>
      <c r="E78" s="113"/>
      <c r="F78" s="96">
        <v>10000</v>
      </c>
      <c r="G78" s="96">
        <v>0</v>
      </c>
      <c r="H78" s="97">
        <v>0</v>
      </c>
      <c r="I78" s="97">
        <v>0</v>
      </c>
      <c r="J78" s="96">
        <v>0</v>
      </c>
      <c r="K78" s="112">
        <v>10000</v>
      </c>
      <c r="L78" s="112"/>
      <c r="M78" s="112"/>
      <c r="N78" s="91"/>
      <c r="O78" s="92"/>
    </row>
    <row r="79" spans="1:15" ht="32.25" thickBot="1">
      <c r="A79" s="95" t="s">
        <v>186</v>
      </c>
      <c r="B79" s="95" t="s">
        <v>5</v>
      </c>
      <c r="C79" s="95" t="s">
        <v>151</v>
      </c>
      <c r="D79" s="113" t="s">
        <v>153</v>
      </c>
      <c r="E79" s="113"/>
      <c r="F79" s="96">
        <v>100000</v>
      </c>
      <c r="G79" s="96">
        <v>0</v>
      </c>
      <c r="H79" s="97">
        <v>0</v>
      </c>
      <c r="I79" s="97">
        <v>0</v>
      </c>
      <c r="J79" s="96">
        <v>22800</v>
      </c>
      <c r="K79" s="112">
        <v>77200</v>
      </c>
      <c r="L79" s="112"/>
      <c r="M79" s="112"/>
      <c r="N79" s="91"/>
      <c r="O79" s="92"/>
    </row>
    <row r="80" spans="1:15" ht="32.25" thickBot="1">
      <c r="A80" s="95" t="s">
        <v>186</v>
      </c>
      <c r="B80" s="95" t="s">
        <v>5</v>
      </c>
      <c r="C80" s="95" t="s">
        <v>151</v>
      </c>
      <c r="D80" s="113" t="s">
        <v>188</v>
      </c>
      <c r="E80" s="113"/>
      <c r="F80" s="96">
        <v>130000</v>
      </c>
      <c r="G80" s="96">
        <v>0</v>
      </c>
      <c r="H80" s="97">
        <v>0</v>
      </c>
      <c r="I80" s="97">
        <v>52500</v>
      </c>
      <c r="J80" s="96">
        <v>37500</v>
      </c>
      <c r="K80" s="112">
        <v>40000</v>
      </c>
      <c r="L80" s="112"/>
      <c r="M80" s="112"/>
      <c r="N80" s="91"/>
      <c r="O80" s="92"/>
    </row>
    <row r="81" spans="1:15" ht="32.25" thickBot="1">
      <c r="A81" s="95" t="s">
        <v>186</v>
      </c>
      <c r="B81" s="95" t="s">
        <v>5</v>
      </c>
      <c r="C81" s="95" t="s">
        <v>151</v>
      </c>
      <c r="D81" s="113" t="s">
        <v>189</v>
      </c>
      <c r="E81" s="113"/>
      <c r="F81" s="96">
        <v>12000</v>
      </c>
      <c r="G81" s="96">
        <v>0</v>
      </c>
      <c r="H81" s="97">
        <v>0</v>
      </c>
      <c r="I81" s="97">
        <v>0</v>
      </c>
      <c r="J81" s="96">
        <v>0</v>
      </c>
      <c r="K81" s="112">
        <v>12000</v>
      </c>
      <c r="L81" s="112"/>
      <c r="M81" s="112"/>
      <c r="N81" s="91"/>
      <c r="O81" s="92"/>
    </row>
    <row r="82" spans="1:15" ht="22.5" thickBot="1">
      <c r="A82" s="95" t="s">
        <v>186</v>
      </c>
      <c r="B82" s="95" t="s">
        <v>5</v>
      </c>
      <c r="C82" s="95" t="s">
        <v>107</v>
      </c>
      <c r="D82" s="113"/>
      <c r="E82" s="113"/>
      <c r="F82" s="96">
        <v>20000</v>
      </c>
      <c r="G82" s="96">
        <v>0</v>
      </c>
      <c r="H82" s="97">
        <v>0</v>
      </c>
      <c r="I82" s="97">
        <v>0</v>
      </c>
      <c r="J82" s="96">
        <v>3460</v>
      </c>
      <c r="K82" s="112">
        <v>16540</v>
      </c>
      <c r="L82" s="112"/>
      <c r="M82" s="112"/>
      <c r="N82" s="91"/>
      <c r="O82" s="92"/>
    </row>
    <row r="83" spans="1:15" ht="22.5" thickBot="1">
      <c r="A83" s="111" t="s">
        <v>166</v>
      </c>
      <c r="B83" s="111"/>
      <c r="C83" s="111"/>
      <c r="D83" s="111"/>
      <c r="E83" s="111"/>
      <c r="F83" s="98">
        <v>390000</v>
      </c>
      <c r="G83" s="98">
        <v>50000</v>
      </c>
      <c r="H83" s="99">
        <v>0</v>
      </c>
      <c r="I83" s="99">
        <v>105000</v>
      </c>
      <c r="J83" s="98">
        <v>138060</v>
      </c>
      <c r="K83" s="109">
        <v>196940</v>
      </c>
      <c r="L83" s="109"/>
      <c r="M83" s="109"/>
      <c r="N83" s="91"/>
      <c r="O83" s="92"/>
    </row>
    <row r="84" spans="1:15" ht="22.5" thickBot="1">
      <c r="A84" s="95" t="s">
        <v>186</v>
      </c>
      <c r="B84" s="95" t="s">
        <v>8</v>
      </c>
      <c r="C84" s="95" t="s">
        <v>108</v>
      </c>
      <c r="D84" s="113"/>
      <c r="E84" s="113"/>
      <c r="F84" s="96">
        <v>64500</v>
      </c>
      <c r="G84" s="96">
        <v>0</v>
      </c>
      <c r="H84" s="97">
        <v>0</v>
      </c>
      <c r="I84" s="97">
        <v>0</v>
      </c>
      <c r="J84" s="96">
        <v>0</v>
      </c>
      <c r="K84" s="112">
        <v>64500</v>
      </c>
      <c r="L84" s="112"/>
      <c r="M84" s="112"/>
      <c r="N84" s="91"/>
      <c r="O84" s="92"/>
    </row>
    <row r="85" spans="1:15" ht="22.5" thickBot="1">
      <c r="A85" s="95" t="s">
        <v>186</v>
      </c>
      <c r="B85" s="95" t="s">
        <v>8</v>
      </c>
      <c r="C85" s="95" t="s">
        <v>169</v>
      </c>
      <c r="D85" s="113"/>
      <c r="E85" s="113"/>
      <c r="F85" s="96">
        <v>15000</v>
      </c>
      <c r="G85" s="96">
        <v>0</v>
      </c>
      <c r="H85" s="97">
        <v>0</v>
      </c>
      <c r="I85" s="97">
        <v>12100</v>
      </c>
      <c r="J85" s="96">
        <v>2900</v>
      </c>
      <c r="K85" s="112">
        <v>0</v>
      </c>
      <c r="L85" s="112"/>
      <c r="M85" s="112"/>
      <c r="N85" s="91"/>
      <c r="O85" s="92"/>
    </row>
    <row r="86" spans="1:15" ht="22.5" thickBot="1">
      <c r="A86" s="95" t="s">
        <v>186</v>
      </c>
      <c r="B86" s="95" t="s">
        <v>8</v>
      </c>
      <c r="C86" s="95" t="s">
        <v>109</v>
      </c>
      <c r="D86" s="113"/>
      <c r="E86" s="113"/>
      <c r="F86" s="96">
        <v>50000</v>
      </c>
      <c r="G86" s="96">
        <v>0</v>
      </c>
      <c r="H86" s="97">
        <v>0</v>
      </c>
      <c r="I86" s="97">
        <v>0</v>
      </c>
      <c r="J86" s="96">
        <v>12290</v>
      </c>
      <c r="K86" s="112">
        <v>37710</v>
      </c>
      <c r="L86" s="112"/>
      <c r="M86" s="112"/>
      <c r="N86" s="91"/>
      <c r="O86" s="92"/>
    </row>
    <row r="87" spans="1:15" ht="22.5" thickBot="1">
      <c r="A87" s="111" t="s">
        <v>170</v>
      </c>
      <c r="B87" s="111"/>
      <c r="C87" s="111"/>
      <c r="D87" s="111"/>
      <c r="E87" s="111"/>
      <c r="F87" s="98">
        <v>129500</v>
      </c>
      <c r="G87" s="98">
        <v>0</v>
      </c>
      <c r="H87" s="99">
        <v>0</v>
      </c>
      <c r="I87" s="99">
        <v>12100</v>
      </c>
      <c r="J87" s="98">
        <v>15190</v>
      </c>
      <c r="K87" s="109">
        <v>102210</v>
      </c>
      <c r="L87" s="109"/>
      <c r="M87" s="109"/>
      <c r="N87" s="91"/>
      <c r="O87" s="92"/>
    </row>
    <row r="88" spans="1:15" ht="32.25" thickBot="1">
      <c r="A88" s="95" t="s">
        <v>186</v>
      </c>
      <c r="B88" s="95" t="s">
        <v>54</v>
      </c>
      <c r="C88" s="95" t="s">
        <v>172</v>
      </c>
      <c r="D88" s="113"/>
      <c r="E88" s="113"/>
      <c r="F88" s="96">
        <v>15000</v>
      </c>
      <c r="G88" s="96">
        <v>0</v>
      </c>
      <c r="H88" s="97">
        <v>0</v>
      </c>
      <c r="I88" s="97">
        <v>0</v>
      </c>
      <c r="J88" s="96">
        <v>2837</v>
      </c>
      <c r="K88" s="112">
        <v>12163</v>
      </c>
      <c r="L88" s="112"/>
      <c r="M88" s="112"/>
      <c r="N88" s="91"/>
      <c r="O88" s="92"/>
    </row>
    <row r="89" spans="1:15" ht="22.5" thickBot="1">
      <c r="A89" s="111" t="s">
        <v>174</v>
      </c>
      <c r="B89" s="111"/>
      <c r="C89" s="111"/>
      <c r="D89" s="111"/>
      <c r="E89" s="111"/>
      <c r="F89" s="98">
        <v>15000</v>
      </c>
      <c r="G89" s="98">
        <v>0</v>
      </c>
      <c r="H89" s="99">
        <v>0</v>
      </c>
      <c r="I89" s="99">
        <v>0</v>
      </c>
      <c r="J89" s="98">
        <v>2837</v>
      </c>
      <c r="K89" s="109">
        <v>12163</v>
      </c>
      <c r="L89" s="109"/>
      <c r="M89" s="109"/>
      <c r="N89" s="91"/>
      <c r="O89" s="92"/>
    </row>
    <row r="90" spans="1:15" ht="22.5" thickBot="1">
      <c r="A90" s="95" t="s">
        <v>186</v>
      </c>
      <c r="B90" s="95" t="s">
        <v>9</v>
      </c>
      <c r="C90" s="95" t="s">
        <v>53</v>
      </c>
      <c r="D90" s="113" t="s">
        <v>190</v>
      </c>
      <c r="E90" s="113"/>
      <c r="F90" s="96">
        <v>26000</v>
      </c>
      <c r="G90" s="96">
        <v>0</v>
      </c>
      <c r="H90" s="97">
        <v>0</v>
      </c>
      <c r="I90" s="97">
        <v>0</v>
      </c>
      <c r="J90" s="96">
        <v>0</v>
      </c>
      <c r="K90" s="112">
        <v>26000</v>
      </c>
      <c r="L90" s="112"/>
      <c r="M90" s="112"/>
      <c r="N90" s="91"/>
      <c r="O90" s="92"/>
    </row>
    <row r="91" spans="1:15" ht="22.5" thickBot="1">
      <c r="A91" s="95" t="s">
        <v>186</v>
      </c>
      <c r="B91" s="95" t="s">
        <v>9</v>
      </c>
      <c r="C91" s="95" t="s">
        <v>111</v>
      </c>
      <c r="D91" s="113"/>
      <c r="E91" s="113"/>
      <c r="F91" s="96">
        <v>20000</v>
      </c>
      <c r="G91" s="96">
        <v>0</v>
      </c>
      <c r="H91" s="97">
        <v>0</v>
      </c>
      <c r="I91" s="97">
        <v>0</v>
      </c>
      <c r="J91" s="96">
        <v>0</v>
      </c>
      <c r="K91" s="112">
        <v>20000</v>
      </c>
      <c r="L91" s="112"/>
      <c r="M91" s="112"/>
      <c r="N91" s="91"/>
      <c r="O91" s="92"/>
    </row>
    <row r="92" spans="1:15" ht="22.5" thickBot="1">
      <c r="A92" s="111" t="s">
        <v>178</v>
      </c>
      <c r="B92" s="111"/>
      <c r="C92" s="111"/>
      <c r="D92" s="111"/>
      <c r="E92" s="111"/>
      <c r="F92" s="98">
        <v>46000</v>
      </c>
      <c r="G92" s="98">
        <v>0</v>
      </c>
      <c r="H92" s="99">
        <v>0</v>
      </c>
      <c r="I92" s="99">
        <v>0</v>
      </c>
      <c r="J92" s="98">
        <v>0</v>
      </c>
      <c r="K92" s="109">
        <v>46000</v>
      </c>
      <c r="L92" s="109"/>
      <c r="M92" s="109"/>
      <c r="N92" s="91"/>
      <c r="O92" s="92"/>
    </row>
    <row r="93" spans="1:15" ht="22.5" thickBot="1">
      <c r="A93" s="110" t="s">
        <v>191</v>
      </c>
      <c r="B93" s="110"/>
      <c r="C93" s="110"/>
      <c r="D93" s="110"/>
      <c r="E93" s="110"/>
      <c r="F93" s="98">
        <v>2036580</v>
      </c>
      <c r="G93" s="98">
        <v>50000</v>
      </c>
      <c r="H93" s="99">
        <v>0</v>
      </c>
      <c r="I93" s="99">
        <v>117100</v>
      </c>
      <c r="J93" s="98">
        <v>875284</v>
      </c>
      <c r="K93" s="109">
        <v>1094196</v>
      </c>
      <c r="L93" s="109"/>
      <c r="M93" s="109"/>
      <c r="N93" s="91"/>
      <c r="O93" s="92"/>
    </row>
    <row r="94" spans="1:15" ht="32.25" thickBot="1">
      <c r="A94" s="95" t="s">
        <v>192</v>
      </c>
      <c r="B94" s="95" t="s">
        <v>5</v>
      </c>
      <c r="C94" s="95" t="s">
        <v>6</v>
      </c>
      <c r="D94" s="113"/>
      <c r="E94" s="113"/>
      <c r="F94" s="96">
        <v>20000</v>
      </c>
      <c r="G94" s="96">
        <v>0</v>
      </c>
      <c r="H94" s="97">
        <v>0</v>
      </c>
      <c r="I94" s="97">
        <v>0</v>
      </c>
      <c r="J94" s="96">
        <v>0</v>
      </c>
      <c r="K94" s="112">
        <v>20000</v>
      </c>
      <c r="L94" s="112"/>
      <c r="M94" s="112"/>
      <c r="N94" s="91"/>
      <c r="O94" s="92"/>
    </row>
    <row r="95" spans="1:15" ht="32.25" thickBot="1">
      <c r="A95" s="95" t="s">
        <v>192</v>
      </c>
      <c r="B95" s="95" t="s">
        <v>5</v>
      </c>
      <c r="C95" s="95" t="s">
        <v>151</v>
      </c>
      <c r="D95" s="113" t="s">
        <v>193</v>
      </c>
      <c r="E95" s="113"/>
      <c r="F95" s="96">
        <v>30000</v>
      </c>
      <c r="G95" s="96">
        <v>20000</v>
      </c>
      <c r="H95" s="97">
        <v>20000</v>
      </c>
      <c r="I95" s="97">
        <v>0</v>
      </c>
      <c r="J95" s="96">
        <v>11280</v>
      </c>
      <c r="K95" s="112">
        <v>18720</v>
      </c>
      <c r="L95" s="112"/>
      <c r="M95" s="112"/>
      <c r="N95" s="91"/>
      <c r="O95" s="92"/>
    </row>
    <row r="96" spans="1:15" ht="32.25" thickBot="1">
      <c r="A96" s="95" t="s">
        <v>192</v>
      </c>
      <c r="B96" s="95" t="s">
        <v>5</v>
      </c>
      <c r="C96" s="95" t="s">
        <v>151</v>
      </c>
      <c r="D96" s="113" t="s">
        <v>194</v>
      </c>
      <c r="E96" s="113"/>
      <c r="F96" s="96">
        <v>30000</v>
      </c>
      <c r="G96" s="96">
        <v>0</v>
      </c>
      <c r="H96" s="97">
        <v>0</v>
      </c>
      <c r="I96" s="97">
        <v>21590</v>
      </c>
      <c r="J96" s="96">
        <v>8410</v>
      </c>
      <c r="K96" s="112">
        <v>0</v>
      </c>
      <c r="L96" s="112"/>
      <c r="M96" s="112"/>
      <c r="N96" s="91"/>
      <c r="O96" s="92"/>
    </row>
    <row r="97" spans="1:15" ht="32.25" thickBot="1">
      <c r="A97" s="95" t="s">
        <v>192</v>
      </c>
      <c r="B97" s="95" t="s">
        <v>5</v>
      </c>
      <c r="C97" s="95" t="s">
        <v>151</v>
      </c>
      <c r="D97" s="113" t="s">
        <v>195</v>
      </c>
      <c r="E97" s="113"/>
      <c r="F97" s="96">
        <v>300000</v>
      </c>
      <c r="G97" s="96">
        <v>0</v>
      </c>
      <c r="H97" s="97">
        <v>20000</v>
      </c>
      <c r="I97" s="97">
        <v>48620</v>
      </c>
      <c r="J97" s="96">
        <v>47530</v>
      </c>
      <c r="K97" s="112">
        <v>183850</v>
      </c>
      <c r="L97" s="112"/>
      <c r="M97" s="112"/>
      <c r="N97" s="91"/>
      <c r="O97" s="92"/>
    </row>
    <row r="98" spans="1:15" ht="32.25" thickBot="1">
      <c r="A98" s="95" t="s">
        <v>192</v>
      </c>
      <c r="B98" s="95" t="s">
        <v>5</v>
      </c>
      <c r="C98" s="95" t="s">
        <v>151</v>
      </c>
      <c r="D98" s="113" t="s">
        <v>196</v>
      </c>
      <c r="E98" s="113"/>
      <c r="F98" s="96">
        <v>42000</v>
      </c>
      <c r="G98" s="96">
        <v>0</v>
      </c>
      <c r="H98" s="97">
        <v>0</v>
      </c>
      <c r="I98" s="97">
        <v>0</v>
      </c>
      <c r="J98" s="96">
        <v>8000</v>
      </c>
      <c r="K98" s="112">
        <v>34000</v>
      </c>
      <c r="L98" s="112"/>
      <c r="M98" s="112"/>
      <c r="N98" s="91"/>
      <c r="O98" s="92"/>
    </row>
    <row r="99" spans="1:15" ht="32.25" thickBot="1">
      <c r="A99" s="95" t="s">
        <v>192</v>
      </c>
      <c r="B99" s="95" t="s">
        <v>5</v>
      </c>
      <c r="C99" s="95" t="s">
        <v>151</v>
      </c>
      <c r="D99" s="113" t="s">
        <v>197</v>
      </c>
      <c r="E99" s="113"/>
      <c r="F99" s="96">
        <v>150000</v>
      </c>
      <c r="G99" s="96">
        <v>0</v>
      </c>
      <c r="H99" s="97">
        <v>0</v>
      </c>
      <c r="I99" s="97">
        <v>0</v>
      </c>
      <c r="J99" s="96">
        <v>0</v>
      </c>
      <c r="K99" s="112">
        <v>150000</v>
      </c>
      <c r="L99" s="112"/>
      <c r="M99" s="112"/>
      <c r="N99" s="91"/>
      <c r="O99" s="92"/>
    </row>
    <row r="100" spans="1:15" ht="32.25" thickBot="1">
      <c r="A100" s="95" t="s">
        <v>192</v>
      </c>
      <c r="B100" s="95" t="s">
        <v>5</v>
      </c>
      <c r="C100" s="95" t="s">
        <v>107</v>
      </c>
      <c r="D100" s="113"/>
      <c r="E100" s="113"/>
      <c r="F100" s="96">
        <v>30000</v>
      </c>
      <c r="G100" s="96">
        <v>0</v>
      </c>
      <c r="H100" s="97">
        <v>0</v>
      </c>
      <c r="I100" s="97">
        <v>0</v>
      </c>
      <c r="J100" s="96">
        <v>0</v>
      </c>
      <c r="K100" s="112">
        <v>30000</v>
      </c>
      <c r="L100" s="112"/>
      <c r="M100" s="112"/>
      <c r="N100" s="91"/>
      <c r="O100" s="92"/>
    </row>
    <row r="101" spans="1:15" ht="22.5" thickBot="1">
      <c r="A101" s="111" t="s">
        <v>166</v>
      </c>
      <c r="B101" s="111"/>
      <c r="C101" s="111"/>
      <c r="D101" s="111"/>
      <c r="E101" s="111"/>
      <c r="F101" s="98">
        <v>602000</v>
      </c>
      <c r="G101" s="98">
        <v>20000</v>
      </c>
      <c r="H101" s="99">
        <v>40000</v>
      </c>
      <c r="I101" s="99">
        <v>70210</v>
      </c>
      <c r="J101" s="98">
        <v>75220</v>
      </c>
      <c r="K101" s="109">
        <v>436570</v>
      </c>
      <c r="L101" s="109"/>
      <c r="M101" s="109"/>
      <c r="N101" s="91"/>
      <c r="O101" s="92"/>
    </row>
    <row r="102" spans="1:15" ht="32.25" thickBot="1">
      <c r="A102" s="95" t="s">
        <v>192</v>
      </c>
      <c r="B102" s="95" t="s">
        <v>8</v>
      </c>
      <c r="C102" s="95" t="s">
        <v>91</v>
      </c>
      <c r="D102" s="113"/>
      <c r="E102" s="113"/>
      <c r="F102" s="96">
        <v>5000</v>
      </c>
      <c r="G102" s="96">
        <v>0</v>
      </c>
      <c r="H102" s="97">
        <v>0</v>
      </c>
      <c r="I102" s="97">
        <v>0</v>
      </c>
      <c r="J102" s="96">
        <v>0</v>
      </c>
      <c r="K102" s="112">
        <v>5000</v>
      </c>
      <c r="L102" s="112"/>
      <c r="M102" s="112"/>
      <c r="N102" s="91"/>
      <c r="O102" s="92"/>
    </row>
    <row r="103" spans="1:15" ht="32.25" thickBot="1">
      <c r="A103" s="95" t="s">
        <v>192</v>
      </c>
      <c r="B103" s="95" t="s">
        <v>8</v>
      </c>
      <c r="C103" s="95" t="s">
        <v>106</v>
      </c>
      <c r="D103" s="113"/>
      <c r="E103" s="113"/>
      <c r="F103" s="96">
        <v>20000</v>
      </c>
      <c r="G103" s="96">
        <v>0</v>
      </c>
      <c r="H103" s="97">
        <v>0</v>
      </c>
      <c r="I103" s="97">
        <v>0</v>
      </c>
      <c r="J103" s="96">
        <v>0</v>
      </c>
      <c r="K103" s="112">
        <v>20000</v>
      </c>
      <c r="L103" s="112"/>
      <c r="M103" s="112"/>
      <c r="N103" s="91"/>
      <c r="O103" s="92"/>
    </row>
    <row r="104" spans="1:15" ht="22.5" thickBot="1">
      <c r="A104" s="111" t="s">
        <v>170</v>
      </c>
      <c r="B104" s="111"/>
      <c r="C104" s="111"/>
      <c r="D104" s="111"/>
      <c r="E104" s="111"/>
      <c r="F104" s="98">
        <v>25000</v>
      </c>
      <c r="G104" s="98">
        <v>0</v>
      </c>
      <c r="H104" s="99">
        <v>0</v>
      </c>
      <c r="I104" s="99">
        <v>0</v>
      </c>
      <c r="J104" s="98">
        <v>0</v>
      </c>
      <c r="K104" s="109">
        <v>25000</v>
      </c>
      <c r="L104" s="109"/>
      <c r="M104" s="109"/>
      <c r="N104" s="91"/>
      <c r="O104" s="92"/>
    </row>
    <row r="105" spans="1:15" ht="32.25" thickBot="1">
      <c r="A105" s="95" t="s">
        <v>192</v>
      </c>
      <c r="B105" s="95" t="s">
        <v>9</v>
      </c>
      <c r="C105" s="95" t="s">
        <v>111</v>
      </c>
      <c r="D105" s="113"/>
      <c r="E105" s="113"/>
      <c r="F105" s="96">
        <v>50000</v>
      </c>
      <c r="G105" s="96">
        <v>0</v>
      </c>
      <c r="H105" s="97">
        <v>0</v>
      </c>
      <c r="I105" s="97">
        <v>0</v>
      </c>
      <c r="J105" s="96">
        <v>23650</v>
      </c>
      <c r="K105" s="112">
        <v>26350</v>
      </c>
      <c r="L105" s="112"/>
      <c r="M105" s="112"/>
      <c r="N105" s="91"/>
      <c r="O105" s="92"/>
    </row>
    <row r="106" spans="1:15" ht="22.5" thickBot="1">
      <c r="A106" s="111" t="s">
        <v>178</v>
      </c>
      <c r="B106" s="111"/>
      <c r="C106" s="111"/>
      <c r="D106" s="111"/>
      <c r="E106" s="111"/>
      <c r="F106" s="98">
        <v>50000</v>
      </c>
      <c r="G106" s="98">
        <v>0</v>
      </c>
      <c r="H106" s="99">
        <v>0</v>
      </c>
      <c r="I106" s="99">
        <v>0</v>
      </c>
      <c r="J106" s="98">
        <v>23650</v>
      </c>
      <c r="K106" s="109">
        <v>26350</v>
      </c>
      <c r="L106" s="109"/>
      <c r="M106" s="109"/>
      <c r="N106" s="91"/>
      <c r="O106" s="92"/>
    </row>
    <row r="107" spans="1:15" ht="22.5" thickBot="1">
      <c r="A107" s="110" t="s">
        <v>198</v>
      </c>
      <c r="B107" s="110"/>
      <c r="C107" s="110"/>
      <c r="D107" s="110"/>
      <c r="E107" s="110"/>
      <c r="F107" s="98">
        <v>677000</v>
      </c>
      <c r="G107" s="98">
        <v>20000</v>
      </c>
      <c r="H107" s="99">
        <v>40000</v>
      </c>
      <c r="I107" s="99">
        <v>70210</v>
      </c>
      <c r="J107" s="98">
        <v>98870</v>
      </c>
      <c r="K107" s="109">
        <v>487920</v>
      </c>
      <c r="L107" s="109"/>
      <c r="M107" s="109"/>
      <c r="N107" s="91"/>
      <c r="O107" s="92"/>
    </row>
    <row r="108" spans="1:15" ht="32.25" thickBot="1">
      <c r="A108" s="95" t="s">
        <v>199</v>
      </c>
      <c r="B108" s="95" t="s">
        <v>5</v>
      </c>
      <c r="C108" s="95" t="s">
        <v>6</v>
      </c>
      <c r="D108" s="113"/>
      <c r="E108" s="113"/>
      <c r="F108" s="96">
        <v>10000</v>
      </c>
      <c r="G108" s="96">
        <v>0</v>
      </c>
      <c r="H108" s="97">
        <v>0</v>
      </c>
      <c r="I108" s="97">
        <v>0</v>
      </c>
      <c r="J108" s="96">
        <v>3920</v>
      </c>
      <c r="K108" s="112">
        <v>6080</v>
      </c>
      <c r="L108" s="112"/>
      <c r="M108" s="112"/>
      <c r="N108" s="91"/>
      <c r="O108" s="92"/>
    </row>
    <row r="109" spans="1:15" ht="22.5" thickBot="1">
      <c r="A109" s="111" t="s">
        <v>166</v>
      </c>
      <c r="B109" s="111"/>
      <c r="C109" s="111"/>
      <c r="D109" s="111"/>
      <c r="E109" s="111"/>
      <c r="F109" s="98">
        <v>10000</v>
      </c>
      <c r="G109" s="98">
        <v>0</v>
      </c>
      <c r="H109" s="99">
        <v>0</v>
      </c>
      <c r="I109" s="99">
        <v>0</v>
      </c>
      <c r="J109" s="98">
        <v>3920</v>
      </c>
      <c r="K109" s="109">
        <v>6080</v>
      </c>
      <c r="L109" s="109"/>
      <c r="M109" s="109"/>
      <c r="N109" s="91"/>
      <c r="O109" s="92"/>
    </row>
    <row r="110" spans="1:15" ht="32.25" thickBot="1">
      <c r="A110" s="95" t="s">
        <v>199</v>
      </c>
      <c r="B110" s="95" t="s">
        <v>8</v>
      </c>
      <c r="C110" s="95" t="s">
        <v>64</v>
      </c>
      <c r="D110" s="113"/>
      <c r="E110" s="113"/>
      <c r="F110" s="96">
        <v>10000</v>
      </c>
      <c r="G110" s="96">
        <v>0</v>
      </c>
      <c r="H110" s="97">
        <v>0</v>
      </c>
      <c r="I110" s="97">
        <v>0</v>
      </c>
      <c r="J110" s="96">
        <v>0</v>
      </c>
      <c r="K110" s="112">
        <v>10000</v>
      </c>
      <c r="L110" s="112"/>
      <c r="M110" s="112"/>
      <c r="N110" s="91"/>
      <c r="O110" s="92"/>
    </row>
    <row r="111" spans="1:15" ht="32.25" thickBot="1">
      <c r="A111" s="95" t="s">
        <v>199</v>
      </c>
      <c r="B111" s="95" t="s">
        <v>8</v>
      </c>
      <c r="C111" s="95" t="s">
        <v>65</v>
      </c>
      <c r="D111" s="113"/>
      <c r="E111" s="113"/>
      <c r="F111" s="96">
        <v>10000</v>
      </c>
      <c r="G111" s="96">
        <v>40000</v>
      </c>
      <c r="H111" s="97">
        <v>0</v>
      </c>
      <c r="I111" s="97">
        <v>0</v>
      </c>
      <c r="J111" s="96">
        <v>49600</v>
      </c>
      <c r="K111" s="112">
        <v>400</v>
      </c>
      <c r="L111" s="112"/>
      <c r="M111" s="112"/>
      <c r="N111" s="91"/>
      <c r="O111" s="92"/>
    </row>
    <row r="112" spans="1:15" ht="32.25" thickBot="1">
      <c r="A112" s="95" t="s">
        <v>199</v>
      </c>
      <c r="B112" s="95" t="s">
        <v>8</v>
      </c>
      <c r="C112" s="95" t="s">
        <v>200</v>
      </c>
      <c r="D112" s="113"/>
      <c r="E112" s="113"/>
      <c r="F112" s="96">
        <v>20000</v>
      </c>
      <c r="G112" s="96">
        <v>0</v>
      </c>
      <c r="H112" s="97">
        <v>0</v>
      </c>
      <c r="I112" s="97">
        <v>0</v>
      </c>
      <c r="J112" s="96">
        <v>0</v>
      </c>
      <c r="K112" s="112">
        <v>20000</v>
      </c>
      <c r="L112" s="112"/>
      <c r="M112" s="112"/>
      <c r="N112" s="91"/>
      <c r="O112" s="92"/>
    </row>
    <row r="113" spans="1:15" ht="22.5" thickBot="1">
      <c r="A113" s="111" t="s">
        <v>170</v>
      </c>
      <c r="B113" s="111"/>
      <c r="C113" s="111"/>
      <c r="D113" s="111"/>
      <c r="E113" s="111"/>
      <c r="F113" s="98">
        <v>40000</v>
      </c>
      <c r="G113" s="98">
        <v>40000</v>
      </c>
      <c r="H113" s="99">
        <v>0</v>
      </c>
      <c r="I113" s="99">
        <v>0</v>
      </c>
      <c r="J113" s="98">
        <v>49600</v>
      </c>
      <c r="K113" s="109">
        <v>30400</v>
      </c>
      <c r="L113" s="109"/>
      <c r="M113" s="109"/>
      <c r="N113" s="91"/>
      <c r="O113" s="92"/>
    </row>
    <row r="114" spans="1:15" ht="32.25" thickBot="1">
      <c r="A114" s="95" t="s">
        <v>199</v>
      </c>
      <c r="B114" s="95" t="s">
        <v>54</v>
      </c>
      <c r="C114" s="95" t="s">
        <v>171</v>
      </c>
      <c r="D114" s="113"/>
      <c r="E114" s="113"/>
      <c r="F114" s="96">
        <v>5000</v>
      </c>
      <c r="G114" s="96">
        <v>0</v>
      </c>
      <c r="H114" s="97">
        <v>0</v>
      </c>
      <c r="I114" s="97">
        <v>0</v>
      </c>
      <c r="J114" s="96">
        <v>714.76</v>
      </c>
      <c r="K114" s="112">
        <v>4285.24</v>
      </c>
      <c r="L114" s="112"/>
      <c r="M114" s="112"/>
      <c r="N114" s="91"/>
      <c r="O114" s="92"/>
    </row>
    <row r="115" spans="1:15" ht="22.5" thickBot="1">
      <c r="A115" s="111" t="s">
        <v>174</v>
      </c>
      <c r="B115" s="111"/>
      <c r="C115" s="111"/>
      <c r="D115" s="111"/>
      <c r="E115" s="111"/>
      <c r="F115" s="98">
        <v>5000</v>
      </c>
      <c r="G115" s="98">
        <v>0</v>
      </c>
      <c r="H115" s="99">
        <v>0</v>
      </c>
      <c r="I115" s="99">
        <v>0</v>
      </c>
      <c r="J115" s="98">
        <v>714.76</v>
      </c>
      <c r="K115" s="109">
        <v>4285.24</v>
      </c>
      <c r="L115" s="109"/>
      <c r="M115" s="109"/>
      <c r="N115" s="91"/>
      <c r="O115" s="92"/>
    </row>
    <row r="116" spans="1:15" ht="32.25" thickBot="1">
      <c r="A116" s="95" t="s">
        <v>199</v>
      </c>
      <c r="B116" s="95" t="s">
        <v>10</v>
      </c>
      <c r="C116" s="95" t="s">
        <v>71</v>
      </c>
      <c r="D116" s="113" t="s">
        <v>201</v>
      </c>
      <c r="E116" s="113"/>
      <c r="F116" s="96">
        <v>49000</v>
      </c>
      <c r="G116" s="96">
        <v>0</v>
      </c>
      <c r="H116" s="97">
        <v>0</v>
      </c>
      <c r="I116" s="97">
        <v>0</v>
      </c>
      <c r="J116" s="96">
        <v>0</v>
      </c>
      <c r="K116" s="112">
        <v>49000</v>
      </c>
      <c r="L116" s="112"/>
      <c r="M116" s="112"/>
      <c r="N116" s="91"/>
      <c r="O116" s="92"/>
    </row>
    <row r="117" spans="1:15" ht="32.25" thickBot="1">
      <c r="A117" s="95" t="s">
        <v>199</v>
      </c>
      <c r="B117" s="95" t="s">
        <v>10</v>
      </c>
      <c r="C117" s="95" t="s">
        <v>66</v>
      </c>
      <c r="D117" s="113" t="s">
        <v>202</v>
      </c>
      <c r="E117" s="113"/>
      <c r="F117" s="96">
        <v>35000</v>
      </c>
      <c r="G117" s="96">
        <v>0</v>
      </c>
      <c r="H117" s="97">
        <v>0</v>
      </c>
      <c r="I117" s="97">
        <v>0</v>
      </c>
      <c r="J117" s="96">
        <v>0</v>
      </c>
      <c r="K117" s="112">
        <v>35000</v>
      </c>
      <c r="L117" s="112"/>
      <c r="M117" s="112"/>
      <c r="N117" s="91"/>
      <c r="O117" s="92"/>
    </row>
    <row r="118" spans="1:15" ht="22.5" thickBot="1">
      <c r="A118" s="111" t="s">
        <v>180</v>
      </c>
      <c r="B118" s="111"/>
      <c r="C118" s="111"/>
      <c r="D118" s="111"/>
      <c r="E118" s="111"/>
      <c r="F118" s="98">
        <v>84000</v>
      </c>
      <c r="G118" s="98">
        <v>0</v>
      </c>
      <c r="H118" s="99">
        <v>0</v>
      </c>
      <c r="I118" s="99">
        <v>0</v>
      </c>
      <c r="J118" s="98">
        <v>0</v>
      </c>
      <c r="K118" s="109">
        <v>84000</v>
      </c>
      <c r="L118" s="109"/>
      <c r="M118" s="109"/>
      <c r="N118" s="91"/>
      <c r="O118" s="92"/>
    </row>
    <row r="119" spans="1:15" ht="22.5" thickBot="1">
      <c r="A119" s="110" t="s">
        <v>203</v>
      </c>
      <c r="B119" s="110"/>
      <c r="C119" s="110"/>
      <c r="D119" s="110"/>
      <c r="E119" s="110"/>
      <c r="F119" s="98">
        <v>139000</v>
      </c>
      <c r="G119" s="98">
        <v>40000</v>
      </c>
      <c r="H119" s="99">
        <v>0</v>
      </c>
      <c r="I119" s="99">
        <v>0</v>
      </c>
      <c r="J119" s="98">
        <v>54234.76</v>
      </c>
      <c r="K119" s="109">
        <v>124765.24</v>
      </c>
      <c r="L119" s="109"/>
      <c r="M119" s="109"/>
      <c r="N119" s="91"/>
      <c r="O119" s="92"/>
    </row>
    <row r="120" spans="1:15" ht="22.5" thickBot="1">
      <c r="A120" s="95" t="s">
        <v>204</v>
      </c>
      <c r="B120" s="95" t="s">
        <v>61</v>
      </c>
      <c r="C120" s="95" t="s">
        <v>36</v>
      </c>
      <c r="D120" s="113"/>
      <c r="E120" s="113"/>
      <c r="F120" s="96">
        <v>629280</v>
      </c>
      <c r="G120" s="96">
        <v>0</v>
      </c>
      <c r="H120" s="97">
        <v>0</v>
      </c>
      <c r="I120" s="97">
        <v>0</v>
      </c>
      <c r="J120" s="96">
        <v>180060</v>
      </c>
      <c r="K120" s="112">
        <v>449220</v>
      </c>
      <c r="L120" s="112"/>
      <c r="M120" s="112"/>
      <c r="N120" s="91"/>
      <c r="O120" s="92"/>
    </row>
    <row r="121" spans="1:15" ht="22.5" thickBot="1">
      <c r="A121" s="95" t="s">
        <v>204</v>
      </c>
      <c r="B121" s="95" t="s">
        <v>61</v>
      </c>
      <c r="C121" s="95" t="s">
        <v>100</v>
      </c>
      <c r="D121" s="113"/>
      <c r="E121" s="113"/>
      <c r="F121" s="96">
        <v>42000</v>
      </c>
      <c r="G121" s="96">
        <v>0</v>
      </c>
      <c r="H121" s="97">
        <v>0</v>
      </c>
      <c r="I121" s="97">
        <v>0</v>
      </c>
      <c r="J121" s="96">
        <v>21000</v>
      </c>
      <c r="K121" s="112">
        <v>21000</v>
      </c>
      <c r="L121" s="112"/>
      <c r="M121" s="112"/>
      <c r="N121" s="91"/>
      <c r="O121" s="92"/>
    </row>
    <row r="122" spans="1:15" ht="22.5" thickBot="1">
      <c r="A122" s="95" t="s">
        <v>204</v>
      </c>
      <c r="B122" s="95" t="s">
        <v>61</v>
      </c>
      <c r="C122" s="95" t="s">
        <v>147</v>
      </c>
      <c r="D122" s="113"/>
      <c r="E122" s="113"/>
      <c r="F122" s="96">
        <v>244080</v>
      </c>
      <c r="G122" s="96">
        <v>0</v>
      </c>
      <c r="H122" s="97">
        <v>0</v>
      </c>
      <c r="I122" s="97">
        <v>0</v>
      </c>
      <c r="J122" s="96">
        <v>111480</v>
      </c>
      <c r="K122" s="112">
        <v>132600</v>
      </c>
      <c r="L122" s="112"/>
      <c r="M122" s="112"/>
      <c r="N122" s="91"/>
      <c r="O122" s="92"/>
    </row>
    <row r="123" spans="1:15" ht="22.5" thickBot="1">
      <c r="A123" s="95" t="s">
        <v>204</v>
      </c>
      <c r="B123" s="95" t="s">
        <v>61</v>
      </c>
      <c r="C123" s="95" t="s">
        <v>187</v>
      </c>
      <c r="D123" s="113"/>
      <c r="E123" s="113"/>
      <c r="F123" s="96">
        <v>63000</v>
      </c>
      <c r="G123" s="96">
        <v>0</v>
      </c>
      <c r="H123" s="97">
        <v>0</v>
      </c>
      <c r="I123" s="97">
        <v>0</v>
      </c>
      <c r="J123" s="96">
        <v>21420</v>
      </c>
      <c r="K123" s="112">
        <v>41580</v>
      </c>
      <c r="L123" s="112"/>
      <c r="M123" s="112"/>
      <c r="N123" s="91"/>
      <c r="O123" s="92"/>
    </row>
    <row r="124" spans="1:15" ht="22.5" thickBot="1">
      <c r="A124" s="111" t="s">
        <v>148</v>
      </c>
      <c r="B124" s="111"/>
      <c r="C124" s="111"/>
      <c r="D124" s="111"/>
      <c r="E124" s="111"/>
      <c r="F124" s="98">
        <v>978360</v>
      </c>
      <c r="G124" s="98">
        <v>0</v>
      </c>
      <c r="H124" s="99">
        <v>0</v>
      </c>
      <c r="I124" s="99">
        <v>0</v>
      </c>
      <c r="J124" s="98">
        <v>333960</v>
      </c>
      <c r="K124" s="109">
        <v>644400</v>
      </c>
      <c r="L124" s="109"/>
      <c r="M124" s="109"/>
      <c r="N124" s="91"/>
      <c r="O124" s="92"/>
    </row>
    <row r="125" spans="1:15" ht="22.5" thickBot="1">
      <c r="A125" s="95" t="s">
        <v>204</v>
      </c>
      <c r="B125" s="95" t="s">
        <v>5</v>
      </c>
      <c r="C125" s="95" t="s">
        <v>6</v>
      </c>
      <c r="D125" s="113"/>
      <c r="E125" s="113"/>
      <c r="F125" s="96">
        <v>90000</v>
      </c>
      <c r="G125" s="96">
        <v>0</v>
      </c>
      <c r="H125" s="97">
        <v>0</v>
      </c>
      <c r="I125" s="97">
        <v>0</v>
      </c>
      <c r="J125" s="96">
        <v>13590</v>
      </c>
      <c r="K125" s="112">
        <v>76410</v>
      </c>
      <c r="L125" s="112"/>
      <c r="M125" s="112"/>
      <c r="N125" s="91"/>
      <c r="O125" s="92"/>
    </row>
    <row r="126" spans="1:15" ht="22.5" thickBot="1">
      <c r="A126" s="95" t="s">
        <v>204</v>
      </c>
      <c r="B126" s="95" t="s">
        <v>5</v>
      </c>
      <c r="C126" s="95" t="s">
        <v>47</v>
      </c>
      <c r="D126" s="113"/>
      <c r="E126" s="113"/>
      <c r="F126" s="96">
        <v>10000</v>
      </c>
      <c r="G126" s="96">
        <v>0</v>
      </c>
      <c r="H126" s="97">
        <v>0</v>
      </c>
      <c r="I126" s="97">
        <v>0</v>
      </c>
      <c r="J126" s="96">
        <v>0</v>
      </c>
      <c r="K126" s="112">
        <v>10000</v>
      </c>
      <c r="L126" s="112"/>
      <c r="M126" s="112"/>
      <c r="N126" s="91"/>
      <c r="O126" s="92"/>
    </row>
    <row r="127" spans="1:15" ht="32.25" thickBot="1">
      <c r="A127" s="95" t="s">
        <v>204</v>
      </c>
      <c r="B127" s="95" t="s">
        <v>5</v>
      </c>
      <c r="C127" s="95" t="s">
        <v>151</v>
      </c>
      <c r="D127" s="113" t="s">
        <v>153</v>
      </c>
      <c r="E127" s="113"/>
      <c r="F127" s="96">
        <v>60000</v>
      </c>
      <c r="G127" s="96">
        <v>0</v>
      </c>
      <c r="H127" s="97">
        <v>0</v>
      </c>
      <c r="I127" s="97">
        <v>0</v>
      </c>
      <c r="J127" s="96">
        <v>2880</v>
      </c>
      <c r="K127" s="112">
        <v>57120</v>
      </c>
      <c r="L127" s="112"/>
      <c r="M127" s="112"/>
      <c r="N127" s="91"/>
      <c r="O127" s="92"/>
    </row>
    <row r="128" spans="1:15" ht="32.25" thickBot="1">
      <c r="A128" s="95" t="s">
        <v>204</v>
      </c>
      <c r="B128" s="95" t="s">
        <v>5</v>
      </c>
      <c r="C128" s="95" t="s">
        <v>151</v>
      </c>
      <c r="D128" s="113" t="s">
        <v>205</v>
      </c>
      <c r="E128" s="113"/>
      <c r="F128" s="96">
        <v>2400</v>
      </c>
      <c r="G128" s="96">
        <v>0</v>
      </c>
      <c r="H128" s="97">
        <v>0</v>
      </c>
      <c r="I128" s="97">
        <v>0</v>
      </c>
      <c r="J128" s="96">
        <v>0</v>
      </c>
      <c r="K128" s="112">
        <v>2400</v>
      </c>
      <c r="L128" s="112"/>
      <c r="M128" s="112"/>
      <c r="N128" s="91"/>
      <c r="O128" s="92"/>
    </row>
    <row r="129" spans="1:15" ht="32.25" thickBot="1">
      <c r="A129" s="95" t="s">
        <v>204</v>
      </c>
      <c r="B129" s="95" t="s">
        <v>5</v>
      </c>
      <c r="C129" s="95" t="s">
        <v>151</v>
      </c>
      <c r="D129" s="113" t="s">
        <v>206</v>
      </c>
      <c r="E129" s="113"/>
      <c r="F129" s="96">
        <v>20000</v>
      </c>
      <c r="G129" s="96">
        <v>0</v>
      </c>
      <c r="H129" s="97">
        <v>0</v>
      </c>
      <c r="I129" s="97">
        <v>0</v>
      </c>
      <c r="J129" s="96">
        <v>0</v>
      </c>
      <c r="K129" s="112">
        <v>20000</v>
      </c>
      <c r="L129" s="112"/>
      <c r="M129" s="112"/>
      <c r="N129" s="91"/>
      <c r="O129" s="92"/>
    </row>
    <row r="130" spans="1:15" ht="22.5" thickBot="1">
      <c r="A130" s="95" t="s">
        <v>204</v>
      </c>
      <c r="B130" s="95" t="s">
        <v>5</v>
      </c>
      <c r="C130" s="95" t="s">
        <v>107</v>
      </c>
      <c r="D130" s="113"/>
      <c r="E130" s="113"/>
      <c r="F130" s="96">
        <v>20000</v>
      </c>
      <c r="G130" s="96">
        <v>0</v>
      </c>
      <c r="H130" s="97">
        <v>0</v>
      </c>
      <c r="I130" s="97">
        <v>0</v>
      </c>
      <c r="J130" s="96">
        <v>2580</v>
      </c>
      <c r="K130" s="112">
        <v>17420</v>
      </c>
      <c r="L130" s="112"/>
      <c r="M130" s="112"/>
      <c r="N130" s="91"/>
      <c r="O130" s="92"/>
    </row>
    <row r="131" spans="1:15" ht="22.5" thickBot="1">
      <c r="A131" s="111" t="s">
        <v>166</v>
      </c>
      <c r="B131" s="111"/>
      <c r="C131" s="111"/>
      <c r="D131" s="111"/>
      <c r="E131" s="111"/>
      <c r="F131" s="98">
        <v>202400</v>
      </c>
      <c r="G131" s="98">
        <v>0</v>
      </c>
      <c r="H131" s="99">
        <v>0</v>
      </c>
      <c r="I131" s="99">
        <v>0</v>
      </c>
      <c r="J131" s="98">
        <v>19050</v>
      </c>
      <c r="K131" s="109">
        <v>183350</v>
      </c>
      <c r="L131" s="109"/>
      <c r="M131" s="109"/>
      <c r="N131" s="91"/>
      <c r="O131" s="92"/>
    </row>
    <row r="132" spans="1:15" ht="22.5" thickBot="1">
      <c r="A132" s="95" t="s">
        <v>204</v>
      </c>
      <c r="B132" s="95" t="s">
        <v>8</v>
      </c>
      <c r="C132" s="95" t="s">
        <v>108</v>
      </c>
      <c r="D132" s="113"/>
      <c r="E132" s="113"/>
      <c r="F132" s="96">
        <v>50000</v>
      </c>
      <c r="G132" s="96">
        <v>0</v>
      </c>
      <c r="H132" s="97">
        <v>0</v>
      </c>
      <c r="I132" s="97">
        <v>18195</v>
      </c>
      <c r="J132" s="96">
        <v>0</v>
      </c>
      <c r="K132" s="112">
        <v>31805</v>
      </c>
      <c r="L132" s="112"/>
      <c r="M132" s="112"/>
      <c r="N132" s="91"/>
      <c r="O132" s="92"/>
    </row>
    <row r="133" spans="1:15" ht="22.5" thickBot="1">
      <c r="A133" s="95" t="s">
        <v>204</v>
      </c>
      <c r="B133" s="95" t="s">
        <v>8</v>
      </c>
      <c r="C133" s="95" t="s">
        <v>167</v>
      </c>
      <c r="D133" s="113"/>
      <c r="E133" s="113"/>
      <c r="F133" s="96">
        <v>20000</v>
      </c>
      <c r="G133" s="96">
        <v>0</v>
      </c>
      <c r="H133" s="97">
        <v>0</v>
      </c>
      <c r="I133" s="97">
        <v>0</v>
      </c>
      <c r="J133" s="96">
        <v>0</v>
      </c>
      <c r="K133" s="112">
        <v>20000</v>
      </c>
      <c r="L133" s="112"/>
      <c r="M133" s="112"/>
      <c r="N133" s="91"/>
      <c r="O133" s="92"/>
    </row>
    <row r="134" spans="1:15" ht="22.5" thickBot="1">
      <c r="A134" s="95" t="s">
        <v>204</v>
      </c>
      <c r="B134" s="95" t="s">
        <v>8</v>
      </c>
      <c r="C134" s="95" t="s">
        <v>91</v>
      </c>
      <c r="D134" s="113"/>
      <c r="E134" s="113"/>
      <c r="F134" s="96">
        <v>40000</v>
      </c>
      <c r="G134" s="96">
        <v>0</v>
      </c>
      <c r="H134" s="97">
        <v>0</v>
      </c>
      <c r="I134" s="97">
        <v>0</v>
      </c>
      <c r="J134" s="96">
        <v>0</v>
      </c>
      <c r="K134" s="112">
        <v>40000</v>
      </c>
      <c r="L134" s="112"/>
      <c r="M134" s="112"/>
      <c r="N134" s="91"/>
      <c r="O134" s="92"/>
    </row>
    <row r="135" spans="1:15" ht="22.5" thickBot="1">
      <c r="A135" s="95" t="s">
        <v>204</v>
      </c>
      <c r="B135" s="95" t="s">
        <v>8</v>
      </c>
      <c r="C135" s="95" t="s">
        <v>168</v>
      </c>
      <c r="D135" s="113"/>
      <c r="E135" s="113"/>
      <c r="F135" s="96">
        <v>20000</v>
      </c>
      <c r="G135" s="96">
        <v>0</v>
      </c>
      <c r="H135" s="97">
        <v>0</v>
      </c>
      <c r="I135" s="97">
        <v>0</v>
      </c>
      <c r="J135" s="96">
        <v>0</v>
      </c>
      <c r="K135" s="112">
        <v>20000</v>
      </c>
      <c r="L135" s="112"/>
      <c r="M135" s="112"/>
      <c r="N135" s="91"/>
      <c r="O135" s="92"/>
    </row>
    <row r="136" spans="1:15" ht="22.5" thickBot="1">
      <c r="A136" s="95" t="s">
        <v>204</v>
      </c>
      <c r="B136" s="95" t="s">
        <v>8</v>
      </c>
      <c r="C136" s="95" t="s">
        <v>109</v>
      </c>
      <c r="D136" s="113"/>
      <c r="E136" s="113"/>
      <c r="F136" s="96">
        <v>60000</v>
      </c>
      <c r="G136" s="96">
        <v>0</v>
      </c>
      <c r="H136" s="97">
        <v>0</v>
      </c>
      <c r="I136" s="97">
        <v>0</v>
      </c>
      <c r="J136" s="96">
        <v>19475</v>
      </c>
      <c r="K136" s="112">
        <v>40525</v>
      </c>
      <c r="L136" s="112"/>
      <c r="M136" s="112"/>
      <c r="N136" s="91"/>
      <c r="O136" s="92"/>
    </row>
    <row r="137" spans="1:15" ht="22.5" thickBot="1">
      <c r="A137" s="111" t="s">
        <v>170</v>
      </c>
      <c r="B137" s="111"/>
      <c r="C137" s="111"/>
      <c r="D137" s="111"/>
      <c r="E137" s="111"/>
      <c r="F137" s="98">
        <v>190000</v>
      </c>
      <c r="G137" s="98">
        <v>0</v>
      </c>
      <c r="H137" s="99">
        <v>0</v>
      </c>
      <c r="I137" s="99">
        <v>18195</v>
      </c>
      <c r="J137" s="98">
        <v>19475</v>
      </c>
      <c r="K137" s="109">
        <v>152330</v>
      </c>
      <c r="L137" s="109"/>
      <c r="M137" s="109"/>
      <c r="N137" s="91"/>
      <c r="O137" s="92"/>
    </row>
    <row r="138" spans="1:15" ht="32.25" thickBot="1">
      <c r="A138" s="95" t="s">
        <v>204</v>
      </c>
      <c r="B138" s="95" t="s">
        <v>54</v>
      </c>
      <c r="C138" s="95" t="s">
        <v>52</v>
      </c>
      <c r="D138" s="113"/>
      <c r="E138" s="113"/>
      <c r="F138" s="96">
        <v>15000</v>
      </c>
      <c r="G138" s="96">
        <v>0</v>
      </c>
      <c r="H138" s="97">
        <v>0</v>
      </c>
      <c r="I138" s="97">
        <v>0</v>
      </c>
      <c r="J138" s="96">
        <v>3766.56</v>
      </c>
      <c r="K138" s="112">
        <v>11233.44</v>
      </c>
      <c r="L138" s="112"/>
      <c r="M138" s="112"/>
      <c r="N138" s="91"/>
      <c r="O138" s="92"/>
    </row>
    <row r="139" spans="1:15" ht="32.25" thickBot="1">
      <c r="A139" s="95" t="s">
        <v>204</v>
      </c>
      <c r="B139" s="95" t="s">
        <v>54</v>
      </c>
      <c r="C139" s="95" t="s">
        <v>172</v>
      </c>
      <c r="D139" s="113"/>
      <c r="E139" s="113"/>
      <c r="F139" s="96">
        <v>10000</v>
      </c>
      <c r="G139" s="96">
        <v>0</v>
      </c>
      <c r="H139" s="97">
        <v>0</v>
      </c>
      <c r="I139" s="97">
        <v>0</v>
      </c>
      <c r="J139" s="96">
        <v>0</v>
      </c>
      <c r="K139" s="112">
        <v>10000</v>
      </c>
      <c r="L139" s="112"/>
      <c r="M139" s="112"/>
      <c r="N139" s="91"/>
      <c r="O139" s="92"/>
    </row>
    <row r="140" spans="1:15" ht="22.5" thickBot="1">
      <c r="A140" s="111" t="s">
        <v>174</v>
      </c>
      <c r="B140" s="111"/>
      <c r="C140" s="111"/>
      <c r="D140" s="111"/>
      <c r="E140" s="111"/>
      <c r="F140" s="98">
        <v>25000</v>
      </c>
      <c r="G140" s="98">
        <v>0</v>
      </c>
      <c r="H140" s="99">
        <v>0</v>
      </c>
      <c r="I140" s="99">
        <v>0</v>
      </c>
      <c r="J140" s="98">
        <v>3766.56</v>
      </c>
      <c r="K140" s="109">
        <v>21233.439999999999</v>
      </c>
      <c r="L140" s="109"/>
      <c r="M140" s="109"/>
      <c r="N140" s="91"/>
      <c r="O140" s="92"/>
    </row>
    <row r="141" spans="1:15" ht="22.5" thickBot="1">
      <c r="A141" s="110" t="s">
        <v>207</v>
      </c>
      <c r="B141" s="110"/>
      <c r="C141" s="110"/>
      <c r="D141" s="110"/>
      <c r="E141" s="110"/>
      <c r="F141" s="98">
        <v>1395760</v>
      </c>
      <c r="G141" s="98">
        <v>0</v>
      </c>
      <c r="H141" s="99">
        <v>0</v>
      </c>
      <c r="I141" s="99">
        <v>18195</v>
      </c>
      <c r="J141" s="98">
        <v>376251.56</v>
      </c>
      <c r="K141" s="109">
        <v>1001313.44</v>
      </c>
      <c r="L141" s="109"/>
      <c r="M141" s="109"/>
      <c r="N141" s="91"/>
      <c r="O141" s="92"/>
    </row>
    <row r="142" spans="1:15" ht="32.25" thickBot="1">
      <c r="A142" s="95" t="s">
        <v>92</v>
      </c>
      <c r="B142" s="95" t="s">
        <v>5</v>
      </c>
      <c r="C142" s="95" t="s">
        <v>151</v>
      </c>
      <c r="D142" s="113" t="s">
        <v>208</v>
      </c>
      <c r="E142" s="113"/>
      <c r="F142" s="96">
        <v>30000</v>
      </c>
      <c r="G142" s="96">
        <v>0</v>
      </c>
      <c r="H142" s="97">
        <v>0</v>
      </c>
      <c r="I142" s="97">
        <v>0</v>
      </c>
      <c r="J142" s="96">
        <v>30000</v>
      </c>
      <c r="K142" s="112">
        <v>0</v>
      </c>
      <c r="L142" s="112"/>
      <c r="M142" s="112"/>
      <c r="N142" s="91"/>
      <c r="O142" s="92"/>
    </row>
    <row r="143" spans="1:15" ht="32.25" thickBot="1">
      <c r="A143" s="95" t="s">
        <v>92</v>
      </c>
      <c r="B143" s="95" t="s">
        <v>5</v>
      </c>
      <c r="C143" s="95" t="s">
        <v>151</v>
      </c>
      <c r="D143" s="113" t="s">
        <v>209</v>
      </c>
      <c r="E143" s="113"/>
      <c r="F143" s="96">
        <v>45000</v>
      </c>
      <c r="G143" s="96">
        <v>0</v>
      </c>
      <c r="H143" s="97">
        <v>0</v>
      </c>
      <c r="I143" s="97">
        <v>38800</v>
      </c>
      <c r="J143" s="96">
        <v>0</v>
      </c>
      <c r="K143" s="112">
        <v>6200</v>
      </c>
      <c r="L143" s="112"/>
      <c r="M143" s="112"/>
      <c r="N143" s="91"/>
      <c r="O143" s="92"/>
    </row>
    <row r="144" spans="1:15" ht="32.25" thickBot="1">
      <c r="A144" s="95" t="s">
        <v>92</v>
      </c>
      <c r="B144" s="95" t="s">
        <v>5</v>
      </c>
      <c r="C144" s="95" t="s">
        <v>151</v>
      </c>
      <c r="D144" s="113" t="s">
        <v>210</v>
      </c>
      <c r="E144" s="113"/>
      <c r="F144" s="96">
        <v>10000</v>
      </c>
      <c r="G144" s="96">
        <v>0</v>
      </c>
      <c r="H144" s="97">
        <v>0</v>
      </c>
      <c r="I144" s="97">
        <v>0</v>
      </c>
      <c r="J144" s="96">
        <v>0</v>
      </c>
      <c r="K144" s="112">
        <v>10000</v>
      </c>
      <c r="L144" s="112"/>
      <c r="M144" s="112"/>
      <c r="N144" s="91"/>
      <c r="O144" s="92"/>
    </row>
    <row r="145" spans="1:15" ht="32.25" thickBot="1">
      <c r="A145" s="95" t="s">
        <v>92</v>
      </c>
      <c r="B145" s="95" t="s">
        <v>5</v>
      </c>
      <c r="C145" s="95" t="s">
        <v>151</v>
      </c>
      <c r="D145" s="113" t="s">
        <v>211</v>
      </c>
      <c r="E145" s="113"/>
      <c r="F145" s="96">
        <v>1399600</v>
      </c>
      <c r="G145" s="96">
        <v>0</v>
      </c>
      <c r="H145" s="97">
        <v>0</v>
      </c>
      <c r="I145" s="97">
        <v>0</v>
      </c>
      <c r="J145" s="96">
        <v>466000</v>
      </c>
      <c r="K145" s="112">
        <v>933600</v>
      </c>
      <c r="L145" s="112"/>
      <c r="M145" s="112"/>
      <c r="N145" s="91"/>
      <c r="O145" s="92"/>
    </row>
    <row r="146" spans="1:15" ht="22.5" thickBot="1">
      <c r="A146" s="111" t="s">
        <v>166</v>
      </c>
      <c r="B146" s="111"/>
      <c r="C146" s="111"/>
      <c r="D146" s="111"/>
      <c r="E146" s="111"/>
      <c r="F146" s="98">
        <v>1484600</v>
      </c>
      <c r="G146" s="98">
        <v>0</v>
      </c>
      <c r="H146" s="99">
        <v>0</v>
      </c>
      <c r="I146" s="99">
        <v>38800</v>
      </c>
      <c r="J146" s="98">
        <v>496000</v>
      </c>
      <c r="K146" s="109">
        <v>949800</v>
      </c>
      <c r="L146" s="109"/>
      <c r="M146" s="109"/>
      <c r="N146" s="91"/>
      <c r="O146" s="92"/>
    </row>
    <row r="147" spans="1:15" ht="32.25" thickBot="1">
      <c r="A147" s="95" t="s">
        <v>92</v>
      </c>
      <c r="B147" s="95" t="s">
        <v>8</v>
      </c>
      <c r="C147" s="95" t="s">
        <v>212</v>
      </c>
      <c r="D147" s="113"/>
      <c r="E147" s="113"/>
      <c r="F147" s="96">
        <v>1717940</v>
      </c>
      <c r="G147" s="96">
        <v>0</v>
      </c>
      <c r="H147" s="97">
        <v>0</v>
      </c>
      <c r="I147" s="97">
        <v>784178.1</v>
      </c>
      <c r="J147" s="96">
        <v>0</v>
      </c>
      <c r="K147" s="112">
        <v>933761.9</v>
      </c>
      <c r="L147" s="112"/>
      <c r="M147" s="112"/>
      <c r="N147" s="91"/>
      <c r="O147" s="92"/>
    </row>
    <row r="148" spans="1:15" ht="22.5" thickBot="1">
      <c r="A148" s="111" t="s">
        <v>170</v>
      </c>
      <c r="B148" s="111"/>
      <c r="C148" s="111"/>
      <c r="D148" s="111"/>
      <c r="E148" s="111"/>
      <c r="F148" s="98">
        <v>1717940</v>
      </c>
      <c r="G148" s="98">
        <v>0</v>
      </c>
      <c r="H148" s="99">
        <v>0</v>
      </c>
      <c r="I148" s="99">
        <v>784178.1</v>
      </c>
      <c r="J148" s="98">
        <v>0</v>
      </c>
      <c r="K148" s="109">
        <v>933761.9</v>
      </c>
      <c r="L148" s="109"/>
      <c r="M148" s="109"/>
      <c r="N148" s="91"/>
      <c r="O148" s="92"/>
    </row>
    <row r="149" spans="1:15" ht="32.25" thickBot="1">
      <c r="A149" s="95" t="s">
        <v>92</v>
      </c>
      <c r="B149" s="95" t="s">
        <v>9</v>
      </c>
      <c r="C149" s="95" t="s">
        <v>53</v>
      </c>
      <c r="D149" s="113" t="s">
        <v>213</v>
      </c>
      <c r="E149" s="113"/>
      <c r="F149" s="96">
        <v>76000</v>
      </c>
      <c r="G149" s="96">
        <v>0</v>
      </c>
      <c r="H149" s="97">
        <v>0</v>
      </c>
      <c r="I149" s="97">
        <v>0</v>
      </c>
      <c r="J149" s="96">
        <v>76000</v>
      </c>
      <c r="K149" s="112">
        <v>0</v>
      </c>
      <c r="L149" s="112"/>
      <c r="M149" s="112"/>
      <c r="N149" s="91"/>
      <c r="O149" s="92"/>
    </row>
    <row r="150" spans="1:15" ht="32.25" thickBot="1">
      <c r="A150" s="95" t="s">
        <v>92</v>
      </c>
      <c r="B150" s="95" t="s">
        <v>9</v>
      </c>
      <c r="C150" s="95" t="s">
        <v>53</v>
      </c>
      <c r="D150" s="113" t="s">
        <v>214</v>
      </c>
      <c r="E150" s="113"/>
      <c r="F150" s="96">
        <v>19000</v>
      </c>
      <c r="G150" s="96">
        <v>0</v>
      </c>
      <c r="H150" s="97">
        <v>0</v>
      </c>
      <c r="I150" s="97">
        <v>0</v>
      </c>
      <c r="J150" s="96">
        <v>0</v>
      </c>
      <c r="K150" s="112">
        <v>19000</v>
      </c>
      <c r="L150" s="112"/>
      <c r="M150" s="112"/>
      <c r="N150" s="91"/>
      <c r="O150" s="92"/>
    </row>
    <row r="151" spans="1:15" ht="32.25" thickBot="1">
      <c r="A151" s="95" t="s">
        <v>92</v>
      </c>
      <c r="B151" s="95" t="s">
        <v>9</v>
      </c>
      <c r="C151" s="95" t="s">
        <v>93</v>
      </c>
      <c r="D151" s="113" t="s">
        <v>215</v>
      </c>
      <c r="E151" s="113"/>
      <c r="F151" s="96">
        <v>120000</v>
      </c>
      <c r="G151" s="96">
        <v>0</v>
      </c>
      <c r="H151" s="97">
        <v>0</v>
      </c>
      <c r="I151" s="97">
        <v>0</v>
      </c>
      <c r="J151" s="96">
        <v>0</v>
      </c>
      <c r="K151" s="112">
        <v>120000</v>
      </c>
      <c r="L151" s="112"/>
      <c r="M151" s="112"/>
      <c r="N151" s="91"/>
      <c r="O151" s="92"/>
    </row>
    <row r="152" spans="1:15" ht="22.5" thickBot="1">
      <c r="A152" s="111" t="s">
        <v>178</v>
      </c>
      <c r="B152" s="111"/>
      <c r="C152" s="111"/>
      <c r="D152" s="111"/>
      <c r="E152" s="111"/>
      <c r="F152" s="98">
        <v>215000</v>
      </c>
      <c r="G152" s="98">
        <v>0</v>
      </c>
      <c r="H152" s="99">
        <v>0</v>
      </c>
      <c r="I152" s="99">
        <v>0</v>
      </c>
      <c r="J152" s="98">
        <v>76000</v>
      </c>
      <c r="K152" s="109">
        <v>139000</v>
      </c>
      <c r="L152" s="109"/>
      <c r="M152" s="109"/>
      <c r="N152" s="91"/>
      <c r="O152" s="92"/>
    </row>
    <row r="153" spans="1:15" ht="32.25" thickBot="1">
      <c r="A153" s="95" t="s">
        <v>92</v>
      </c>
      <c r="B153" s="95" t="s">
        <v>10</v>
      </c>
      <c r="C153" s="95" t="s">
        <v>71</v>
      </c>
      <c r="D153" s="113" t="s">
        <v>216</v>
      </c>
      <c r="E153" s="113"/>
      <c r="F153" s="96">
        <v>55000</v>
      </c>
      <c r="G153" s="96">
        <v>0</v>
      </c>
      <c r="H153" s="97">
        <v>0</v>
      </c>
      <c r="I153" s="97">
        <v>0</v>
      </c>
      <c r="J153" s="96">
        <v>0</v>
      </c>
      <c r="K153" s="112">
        <v>55000</v>
      </c>
      <c r="L153" s="112"/>
      <c r="M153" s="112"/>
      <c r="N153" s="91"/>
      <c r="O153" s="92"/>
    </row>
    <row r="154" spans="1:15" ht="32.25" thickBot="1">
      <c r="A154" s="95" t="s">
        <v>92</v>
      </c>
      <c r="B154" s="95" t="s">
        <v>10</v>
      </c>
      <c r="C154" s="95" t="s">
        <v>66</v>
      </c>
      <c r="D154" s="113" t="s">
        <v>217</v>
      </c>
      <c r="E154" s="113"/>
      <c r="F154" s="96">
        <v>25000</v>
      </c>
      <c r="G154" s="96">
        <v>0</v>
      </c>
      <c r="H154" s="97">
        <v>0</v>
      </c>
      <c r="I154" s="97">
        <v>0</v>
      </c>
      <c r="J154" s="96">
        <v>0</v>
      </c>
      <c r="K154" s="112">
        <v>25000</v>
      </c>
      <c r="L154" s="112"/>
      <c r="M154" s="112"/>
      <c r="N154" s="91"/>
      <c r="O154" s="92"/>
    </row>
    <row r="155" spans="1:15" ht="32.25" thickBot="1">
      <c r="A155" s="95" t="s">
        <v>92</v>
      </c>
      <c r="B155" s="95" t="s">
        <v>10</v>
      </c>
      <c r="C155" s="95" t="s">
        <v>66</v>
      </c>
      <c r="D155" s="113" t="s">
        <v>218</v>
      </c>
      <c r="E155" s="113"/>
      <c r="F155" s="96">
        <v>50000</v>
      </c>
      <c r="G155" s="96">
        <v>0</v>
      </c>
      <c r="H155" s="97">
        <v>0</v>
      </c>
      <c r="I155" s="97">
        <v>0</v>
      </c>
      <c r="J155" s="96">
        <v>0</v>
      </c>
      <c r="K155" s="112">
        <v>50000</v>
      </c>
      <c r="L155" s="112"/>
      <c r="M155" s="112"/>
      <c r="N155" s="91"/>
      <c r="O155" s="92"/>
    </row>
    <row r="156" spans="1:15" ht="32.25" thickBot="1">
      <c r="A156" s="95" t="s">
        <v>92</v>
      </c>
      <c r="B156" s="95" t="s">
        <v>10</v>
      </c>
      <c r="C156" s="95" t="s">
        <v>66</v>
      </c>
      <c r="D156" s="113" t="s">
        <v>219</v>
      </c>
      <c r="E156" s="113"/>
      <c r="F156" s="96">
        <v>404000</v>
      </c>
      <c r="G156" s="96">
        <v>0</v>
      </c>
      <c r="H156" s="97">
        <v>0</v>
      </c>
      <c r="I156" s="97">
        <v>0</v>
      </c>
      <c r="J156" s="96">
        <v>0</v>
      </c>
      <c r="K156" s="112">
        <v>404000</v>
      </c>
      <c r="L156" s="112"/>
      <c r="M156" s="112"/>
      <c r="N156" s="91"/>
      <c r="O156" s="92"/>
    </row>
    <row r="157" spans="1:15" ht="22.5" thickBot="1">
      <c r="A157" s="111" t="s">
        <v>180</v>
      </c>
      <c r="B157" s="111"/>
      <c r="C157" s="111"/>
      <c r="D157" s="111"/>
      <c r="E157" s="111"/>
      <c r="F157" s="98">
        <v>534000</v>
      </c>
      <c r="G157" s="98">
        <v>0</v>
      </c>
      <c r="H157" s="99">
        <v>0</v>
      </c>
      <c r="I157" s="99">
        <v>0</v>
      </c>
      <c r="J157" s="98">
        <v>0</v>
      </c>
      <c r="K157" s="109">
        <v>534000</v>
      </c>
      <c r="L157" s="109"/>
      <c r="M157" s="109"/>
      <c r="N157" s="91"/>
      <c r="O157" s="92"/>
    </row>
    <row r="158" spans="1:15" ht="32.25" thickBot="1">
      <c r="A158" s="95" t="s">
        <v>92</v>
      </c>
      <c r="B158" s="95" t="s">
        <v>67</v>
      </c>
      <c r="C158" s="95" t="s">
        <v>68</v>
      </c>
      <c r="D158" s="113"/>
      <c r="E158" s="113"/>
      <c r="F158" s="96">
        <v>2716000</v>
      </c>
      <c r="G158" s="96">
        <v>0</v>
      </c>
      <c r="H158" s="97">
        <v>0</v>
      </c>
      <c r="I158" s="97">
        <v>0</v>
      </c>
      <c r="J158" s="96">
        <v>1318000</v>
      </c>
      <c r="K158" s="112">
        <v>1398000</v>
      </c>
      <c r="L158" s="112"/>
      <c r="M158" s="112"/>
      <c r="N158" s="91"/>
      <c r="O158" s="92"/>
    </row>
    <row r="159" spans="1:15" ht="22.5" thickBot="1">
      <c r="A159" s="111" t="s">
        <v>184</v>
      </c>
      <c r="B159" s="111"/>
      <c r="C159" s="111"/>
      <c r="D159" s="111"/>
      <c r="E159" s="111"/>
      <c r="F159" s="98">
        <v>2716000</v>
      </c>
      <c r="G159" s="98">
        <v>0</v>
      </c>
      <c r="H159" s="99">
        <v>0</v>
      </c>
      <c r="I159" s="99">
        <v>0</v>
      </c>
      <c r="J159" s="98">
        <v>1318000</v>
      </c>
      <c r="K159" s="109">
        <v>1398000</v>
      </c>
      <c r="L159" s="109"/>
      <c r="M159" s="109"/>
      <c r="N159" s="91"/>
      <c r="O159" s="92"/>
    </row>
    <row r="160" spans="1:15" ht="22.5" thickBot="1">
      <c r="A160" s="110" t="s">
        <v>220</v>
      </c>
      <c r="B160" s="110"/>
      <c r="C160" s="110"/>
      <c r="D160" s="110"/>
      <c r="E160" s="110"/>
      <c r="F160" s="98">
        <v>6667540</v>
      </c>
      <c r="G160" s="98">
        <v>0</v>
      </c>
      <c r="H160" s="99">
        <v>0</v>
      </c>
      <c r="I160" s="99">
        <v>822978.1</v>
      </c>
      <c r="J160" s="98">
        <v>1890000</v>
      </c>
      <c r="K160" s="109">
        <v>3954561.9</v>
      </c>
      <c r="L160" s="109"/>
      <c r="M160" s="109"/>
      <c r="N160" s="91"/>
      <c r="O160" s="92"/>
    </row>
    <row r="161" spans="1:15" ht="32.25" thickBot="1">
      <c r="A161" s="95" t="s">
        <v>221</v>
      </c>
      <c r="B161" s="95" t="s">
        <v>5</v>
      </c>
      <c r="C161" s="95" t="s">
        <v>151</v>
      </c>
      <c r="D161" s="113" t="s">
        <v>222</v>
      </c>
      <c r="E161" s="113"/>
      <c r="F161" s="96">
        <v>5000</v>
      </c>
      <c r="G161" s="96">
        <v>0</v>
      </c>
      <c r="H161" s="97">
        <v>0</v>
      </c>
      <c r="I161" s="97">
        <v>0</v>
      </c>
      <c r="J161" s="96">
        <v>0</v>
      </c>
      <c r="K161" s="112">
        <v>5000</v>
      </c>
      <c r="L161" s="112"/>
      <c r="M161" s="112"/>
      <c r="N161" s="91"/>
      <c r="O161" s="92"/>
    </row>
    <row r="162" spans="1:15" ht="32.25" thickBot="1">
      <c r="A162" s="95" t="s">
        <v>221</v>
      </c>
      <c r="B162" s="95" t="s">
        <v>5</v>
      </c>
      <c r="C162" s="95" t="s">
        <v>151</v>
      </c>
      <c r="D162" s="113" t="s">
        <v>110</v>
      </c>
      <c r="E162" s="113"/>
      <c r="F162" s="96">
        <v>20000</v>
      </c>
      <c r="G162" s="96">
        <v>80000</v>
      </c>
      <c r="H162" s="97">
        <v>0</v>
      </c>
      <c r="I162" s="97">
        <v>0</v>
      </c>
      <c r="J162" s="96">
        <v>99475</v>
      </c>
      <c r="K162" s="112">
        <v>525</v>
      </c>
      <c r="L162" s="112"/>
      <c r="M162" s="112"/>
      <c r="N162" s="91"/>
      <c r="O162" s="92"/>
    </row>
    <row r="163" spans="1:15" ht="32.25" thickBot="1">
      <c r="A163" s="95" t="s">
        <v>221</v>
      </c>
      <c r="B163" s="95" t="s">
        <v>5</v>
      </c>
      <c r="C163" s="95" t="s">
        <v>151</v>
      </c>
      <c r="D163" s="113" t="s">
        <v>223</v>
      </c>
      <c r="E163" s="113"/>
      <c r="F163" s="96">
        <v>33600</v>
      </c>
      <c r="G163" s="96">
        <v>0</v>
      </c>
      <c r="H163" s="97">
        <v>0</v>
      </c>
      <c r="I163" s="97">
        <v>0</v>
      </c>
      <c r="J163" s="96">
        <v>0</v>
      </c>
      <c r="K163" s="112">
        <v>33600</v>
      </c>
      <c r="L163" s="112"/>
      <c r="M163" s="112"/>
      <c r="N163" s="91"/>
      <c r="O163" s="92"/>
    </row>
    <row r="164" spans="1:15" ht="22.5" thickBot="1">
      <c r="A164" s="111" t="s">
        <v>166</v>
      </c>
      <c r="B164" s="111"/>
      <c r="C164" s="111"/>
      <c r="D164" s="111"/>
      <c r="E164" s="111"/>
      <c r="F164" s="98">
        <v>58600</v>
      </c>
      <c r="G164" s="98">
        <v>80000</v>
      </c>
      <c r="H164" s="99">
        <v>0</v>
      </c>
      <c r="I164" s="99">
        <v>0</v>
      </c>
      <c r="J164" s="98">
        <v>99475</v>
      </c>
      <c r="K164" s="109">
        <v>39125</v>
      </c>
      <c r="L164" s="109"/>
      <c r="M164" s="109"/>
      <c r="N164" s="91"/>
      <c r="O164" s="92"/>
    </row>
    <row r="165" spans="1:15" ht="22.5" thickBot="1">
      <c r="A165" s="95" t="s">
        <v>221</v>
      </c>
      <c r="B165" s="95" t="s">
        <v>8</v>
      </c>
      <c r="C165" s="95" t="s">
        <v>64</v>
      </c>
      <c r="D165" s="113"/>
      <c r="E165" s="113"/>
      <c r="F165" s="96">
        <v>80000</v>
      </c>
      <c r="G165" s="96">
        <v>0</v>
      </c>
      <c r="H165" s="97">
        <v>80000</v>
      </c>
      <c r="I165" s="97">
        <v>0</v>
      </c>
      <c r="J165" s="96">
        <v>0</v>
      </c>
      <c r="K165" s="112">
        <v>0</v>
      </c>
      <c r="L165" s="112"/>
      <c r="M165" s="112"/>
      <c r="N165" s="91"/>
      <c r="O165" s="92"/>
    </row>
    <row r="166" spans="1:15" ht="22.5" thickBot="1">
      <c r="A166" s="111" t="s">
        <v>170</v>
      </c>
      <c r="B166" s="111"/>
      <c r="C166" s="111"/>
      <c r="D166" s="111"/>
      <c r="E166" s="111"/>
      <c r="F166" s="98">
        <v>80000</v>
      </c>
      <c r="G166" s="98">
        <v>0</v>
      </c>
      <c r="H166" s="99">
        <v>80000</v>
      </c>
      <c r="I166" s="99">
        <v>0</v>
      </c>
      <c r="J166" s="98">
        <v>0</v>
      </c>
      <c r="K166" s="109">
        <v>0</v>
      </c>
      <c r="L166" s="109"/>
      <c r="M166" s="109"/>
      <c r="N166" s="91"/>
      <c r="O166" s="92"/>
    </row>
    <row r="167" spans="1:15" ht="22.5" thickBot="1">
      <c r="A167" s="95" t="s">
        <v>221</v>
      </c>
      <c r="B167" s="95" t="s">
        <v>67</v>
      </c>
      <c r="C167" s="95" t="s">
        <v>69</v>
      </c>
      <c r="D167" s="113"/>
      <c r="E167" s="113"/>
      <c r="F167" s="96">
        <v>105000</v>
      </c>
      <c r="G167" s="96">
        <v>0</v>
      </c>
      <c r="H167" s="97">
        <v>0</v>
      </c>
      <c r="I167" s="97">
        <v>0</v>
      </c>
      <c r="J167" s="96">
        <v>0</v>
      </c>
      <c r="K167" s="112">
        <v>105000</v>
      </c>
      <c r="L167" s="112"/>
      <c r="M167" s="112"/>
      <c r="N167" s="91"/>
      <c r="O167" s="92"/>
    </row>
    <row r="168" spans="1:15" ht="22.5" thickBot="1">
      <c r="A168" s="111" t="s">
        <v>184</v>
      </c>
      <c r="B168" s="111"/>
      <c r="C168" s="111"/>
      <c r="D168" s="111"/>
      <c r="E168" s="111"/>
      <c r="F168" s="98">
        <v>105000</v>
      </c>
      <c r="G168" s="98">
        <v>0</v>
      </c>
      <c r="H168" s="99">
        <v>0</v>
      </c>
      <c r="I168" s="99">
        <v>0</v>
      </c>
      <c r="J168" s="98">
        <v>0</v>
      </c>
      <c r="K168" s="109">
        <v>105000</v>
      </c>
      <c r="L168" s="109"/>
      <c r="M168" s="109"/>
      <c r="N168" s="91"/>
      <c r="O168" s="92"/>
    </row>
    <row r="169" spans="1:15" ht="22.5" thickBot="1">
      <c r="A169" s="110" t="s">
        <v>224</v>
      </c>
      <c r="B169" s="110"/>
      <c r="C169" s="110"/>
      <c r="D169" s="110"/>
      <c r="E169" s="110"/>
      <c r="F169" s="98">
        <v>243600</v>
      </c>
      <c r="G169" s="98">
        <v>80000</v>
      </c>
      <c r="H169" s="99">
        <v>80000</v>
      </c>
      <c r="I169" s="99">
        <v>0</v>
      </c>
      <c r="J169" s="98">
        <v>99475</v>
      </c>
      <c r="K169" s="109">
        <v>144125</v>
      </c>
      <c r="L169" s="109"/>
      <c r="M169" s="109"/>
      <c r="N169" s="91"/>
      <c r="O169" s="92"/>
    </row>
    <row r="170" spans="1:15" ht="22.5" thickBot="1">
      <c r="A170" s="95" t="s">
        <v>225</v>
      </c>
      <c r="B170" s="95" t="s">
        <v>8</v>
      </c>
      <c r="C170" s="95" t="s">
        <v>168</v>
      </c>
      <c r="D170" s="113"/>
      <c r="E170" s="113"/>
      <c r="F170" s="96">
        <v>95000</v>
      </c>
      <c r="G170" s="96">
        <v>0</v>
      </c>
      <c r="H170" s="97">
        <v>0</v>
      </c>
      <c r="I170" s="97">
        <v>0</v>
      </c>
      <c r="J170" s="96">
        <v>0</v>
      </c>
      <c r="K170" s="112">
        <v>95000</v>
      </c>
      <c r="L170" s="112"/>
      <c r="M170" s="112"/>
      <c r="N170" s="91"/>
      <c r="O170" s="92"/>
    </row>
    <row r="171" spans="1:15" ht="22.5" thickBot="1">
      <c r="A171" s="111" t="s">
        <v>170</v>
      </c>
      <c r="B171" s="111"/>
      <c r="C171" s="111"/>
      <c r="D171" s="111"/>
      <c r="E171" s="111"/>
      <c r="F171" s="98">
        <v>95000</v>
      </c>
      <c r="G171" s="98">
        <v>0</v>
      </c>
      <c r="H171" s="99">
        <v>0</v>
      </c>
      <c r="I171" s="99">
        <v>0</v>
      </c>
      <c r="J171" s="98">
        <v>0</v>
      </c>
      <c r="K171" s="109">
        <v>95000</v>
      </c>
      <c r="L171" s="109"/>
      <c r="M171" s="109"/>
      <c r="N171" s="91"/>
      <c r="O171" s="92"/>
    </row>
    <row r="172" spans="1:15" ht="22.5" thickBot="1">
      <c r="A172" s="110" t="s">
        <v>226</v>
      </c>
      <c r="B172" s="110"/>
      <c r="C172" s="110"/>
      <c r="D172" s="110"/>
      <c r="E172" s="110"/>
      <c r="F172" s="98">
        <v>95000</v>
      </c>
      <c r="G172" s="98">
        <v>0</v>
      </c>
      <c r="H172" s="99">
        <v>0</v>
      </c>
      <c r="I172" s="99">
        <v>0</v>
      </c>
      <c r="J172" s="98">
        <v>0</v>
      </c>
      <c r="K172" s="109">
        <v>95000</v>
      </c>
      <c r="L172" s="109"/>
      <c r="M172" s="109"/>
      <c r="N172" s="91"/>
      <c r="O172" s="92"/>
    </row>
    <row r="173" spans="1:15" ht="32.25" thickBot="1">
      <c r="A173" s="95" t="s">
        <v>227</v>
      </c>
      <c r="B173" s="95" t="s">
        <v>61</v>
      </c>
      <c r="C173" s="95" t="s">
        <v>36</v>
      </c>
      <c r="D173" s="113"/>
      <c r="E173" s="113"/>
      <c r="F173" s="96">
        <v>697080</v>
      </c>
      <c r="G173" s="96">
        <v>0</v>
      </c>
      <c r="H173" s="97">
        <v>0</v>
      </c>
      <c r="I173" s="97">
        <v>0</v>
      </c>
      <c r="J173" s="96">
        <v>238740</v>
      </c>
      <c r="K173" s="112">
        <v>458340</v>
      </c>
      <c r="L173" s="112"/>
      <c r="M173" s="112"/>
      <c r="N173" s="91"/>
      <c r="O173" s="92"/>
    </row>
    <row r="174" spans="1:15" ht="32.25" thickBot="1">
      <c r="A174" s="95" t="s">
        <v>227</v>
      </c>
      <c r="B174" s="95" t="s">
        <v>61</v>
      </c>
      <c r="C174" s="95" t="s">
        <v>100</v>
      </c>
      <c r="D174" s="113"/>
      <c r="E174" s="113"/>
      <c r="F174" s="96">
        <v>42000</v>
      </c>
      <c r="G174" s="96">
        <v>0</v>
      </c>
      <c r="H174" s="97">
        <v>0</v>
      </c>
      <c r="I174" s="97">
        <v>0</v>
      </c>
      <c r="J174" s="96">
        <v>21000</v>
      </c>
      <c r="K174" s="112">
        <v>21000</v>
      </c>
      <c r="L174" s="112"/>
      <c r="M174" s="112"/>
      <c r="N174" s="91"/>
      <c r="O174" s="92"/>
    </row>
    <row r="175" spans="1:15" ht="32.25" thickBot="1">
      <c r="A175" s="95" t="s">
        <v>227</v>
      </c>
      <c r="B175" s="95" t="s">
        <v>61</v>
      </c>
      <c r="C175" s="95" t="s">
        <v>147</v>
      </c>
      <c r="D175" s="113"/>
      <c r="E175" s="113"/>
      <c r="F175" s="96">
        <v>342720</v>
      </c>
      <c r="G175" s="96">
        <v>0</v>
      </c>
      <c r="H175" s="97">
        <v>0</v>
      </c>
      <c r="I175" s="97">
        <v>0</v>
      </c>
      <c r="J175" s="96">
        <v>176520</v>
      </c>
      <c r="K175" s="112">
        <v>166200</v>
      </c>
      <c r="L175" s="112"/>
      <c r="M175" s="112"/>
      <c r="N175" s="91"/>
      <c r="O175" s="92"/>
    </row>
    <row r="176" spans="1:15" ht="32.25" thickBot="1">
      <c r="A176" s="95" t="s">
        <v>227</v>
      </c>
      <c r="B176" s="95" t="s">
        <v>61</v>
      </c>
      <c r="C176" s="95" t="s">
        <v>187</v>
      </c>
      <c r="D176" s="113"/>
      <c r="E176" s="113"/>
      <c r="F176" s="96">
        <v>36000</v>
      </c>
      <c r="G176" s="96">
        <v>0</v>
      </c>
      <c r="H176" s="97">
        <v>0</v>
      </c>
      <c r="I176" s="97">
        <v>0</v>
      </c>
      <c r="J176" s="96">
        <v>18000</v>
      </c>
      <c r="K176" s="112">
        <v>18000</v>
      </c>
      <c r="L176" s="112"/>
      <c r="M176" s="112"/>
      <c r="N176" s="91"/>
      <c r="O176" s="92"/>
    </row>
    <row r="177" spans="1:15" ht="22.5" thickBot="1">
      <c r="A177" s="111" t="s">
        <v>148</v>
      </c>
      <c r="B177" s="111"/>
      <c r="C177" s="111"/>
      <c r="D177" s="111"/>
      <c r="E177" s="111"/>
      <c r="F177" s="98">
        <v>1117800</v>
      </c>
      <c r="G177" s="98">
        <v>0</v>
      </c>
      <c r="H177" s="99">
        <v>0</v>
      </c>
      <c r="I177" s="99">
        <v>0</v>
      </c>
      <c r="J177" s="98">
        <v>454260</v>
      </c>
      <c r="K177" s="109">
        <v>663540</v>
      </c>
      <c r="L177" s="109"/>
      <c r="M177" s="109"/>
      <c r="N177" s="91"/>
      <c r="O177" s="92"/>
    </row>
    <row r="178" spans="1:15" ht="32.25" thickBot="1">
      <c r="A178" s="95" t="s">
        <v>227</v>
      </c>
      <c r="B178" s="95" t="s">
        <v>4</v>
      </c>
      <c r="C178" s="95" t="s">
        <v>35</v>
      </c>
      <c r="D178" s="113"/>
      <c r="E178" s="113"/>
      <c r="F178" s="96">
        <v>20000</v>
      </c>
      <c r="G178" s="96">
        <v>0</v>
      </c>
      <c r="H178" s="97">
        <v>0</v>
      </c>
      <c r="I178" s="97">
        <v>0</v>
      </c>
      <c r="J178" s="96">
        <v>0</v>
      </c>
      <c r="K178" s="112">
        <v>20000</v>
      </c>
      <c r="L178" s="112"/>
      <c r="M178" s="112"/>
      <c r="N178" s="91"/>
      <c r="O178" s="92"/>
    </row>
    <row r="179" spans="1:15" ht="32.25" thickBot="1">
      <c r="A179" s="95" t="s">
        <v>227</v>
      </c>
      <c r="B179" s="95" t="s">
        <v>4</v>
      </c>
      <c r="C179" s="95" t="s">
        <v>44</v>
      </c>
      <c r="D179" s="113"/>
      <c r="E179" s="113"/>
      <c r="F179" s="96">
        <v>10000</v>
      </c>
      <c r="G179" s="96">
        <v>0</v>
      </c>
      <c r="H179" s="97">
        <v>0</v>
      </c>
      <c r="I179" s="97">
        <v>0</v>
      </c>
      <c r="J179" s="96">
        <v>0</v>
      </c>
      <c r="K179" s="112">
        <v>10000</v>
      </c>
      <c r="L179" s="112"/>
      <c r="M179" s="112"/>
      <c r="N179" s="91"/>
      <c r="O179" s="92"/>
    </row>
    <row r="180" spans="1:15" ht="32.25" thickBot="1">
      <c r="A180" s="95" t="s">
        <v>227</v>
      </c>
      <c r="B180" s="95" t="s">
        <v>4</v>
      </c>
      <c r="C180" s="95" t="s">
        <v>3</v>
      </c>
      <c r="D180" s="113"/>
      <c r="E180" s="113"/>
      <c r="F180" s="96">
        <v>10000</v>
      </c>
      <c r="G180" s="96">
        <v>0</v>
      </c>
      <c r="H180" s="97">
        <v>0</v>
      </c>
      <c r="I180" s="97">
        <v>0</v>
      </c>
      <c r="J180" s="96">
        <v>0</v>
      </c>
      <c r="K180" s="112">
        <v>10000</v>
      </c>
      <c r="L180" s="112"/>
      <c r="M180" s="112"/>
      <c r="N180" s="91"/>
      <c r="O180" s="92"/>
    </row>
    <row r="181" spans="1:15" ht="22.5" thickBot="1">
      <c r="A181" s="111" t="s">
        <v>150</v>
      </c>
      <c r="B181" s="111"/>
      <c r="C181" s="111"/>
      <c r="D181" s="111"/>
      <c r="E181" s="111"/>
      <c r="F181" s="98">
        <v>40000</v>
      </c>
      <c r="G181" s="98">
        <v>0</v>
      </c>
      <c r="H181" s="99">
        <v>0</v>
      </c>
      <c r="I181" s="99">
        <v>0</v>
      </c>
      <c r="J181" s="98">
        <v>0</v>
      </c>
      <c r="K181" s="109">
        <v>40000</v>
      </c>
      <c r="L181" s="109"/>
      <c r="M181" s="109"/>
      <c r="N181" s="91"/>
      <c r="O181" s="92"/>
    </row>
    <row r="182" spans="1:15" ht="32.25" thickBot="1">
      <c r="A182" s="95" t="s">
        <v>227</v>
      </c>
      <c r="B182" s="95" t="s">
        <v>5</v>
      </c>
      <c r="C182" s="95" t="s">
        <v>6</v>
      </c>
      <c r="D182" s="113"/>
      <c r="E182" s="113"/>
      <c r="F182" s="96">
        <v>148000</v>
      </c>
      <c r="G182" s="96">
        <v>150000</v>
      </c>
      <c r="H182" s="97">
        <v>0</v>
      </c>
      <c r="I182" s="97">
        <v>105000</v>
      </c>
      <c r="J182" s="96">
        <v>75000</v>
      </c>
      <c r="K182" s="112">
        <v>118000</v>
      </c>
      <c r="L182" s="112"/>
      <c r="M182" s="112"/>
      <c r="N182" s="91"/>
      <c r="O182" s="92"/>
    </row>
    <row r="183" spans="1:15" ht="32.25" thickBot="1">
      <c r="A183" s="95" t="s">
        <v>227</v>
      </c>
      <c r="B183" s="95" t="s">
        <v>5</v>
      </c>
      <c r="C183" s="95" t="s">
        <v>151</v>
      </c>
      <c r="D183" s="113" t="s">
        <v>153</v>
      </c>
      <c r="E183" s="113"/>
      <c r="F183" s="96">
        <v>35000</v>
      </c>
      <c r="G183" s="96">
        <v>0</v>
      </c>
      <c r="H183" s="97">
        <v>0</v>
      </c>
      <c r="I183" s="97">
        <v>0</v>
      </c>
      <c r="J183" s="96">
        <v>1200</v>
      </c>
      <c r="K183" s="112">
        <v>33800</v>
      </c>
      <c r="L183" s="112"/>
      <c r="M183" s="112"/>
      <c r="N183" s="91"/>
      <c r="O183" s="92"/>
    </row>
    <row r="184" spans="1:15" ht="32.25" thickBot="1">
      <c r="A184" s="95" t="s">
        <v>227</v>
      </c>
      <c r="B184" s="95" t="s">
        <v>5</v>
      </c>
      <c r="C184" s="95" t="s">
        <v>107</v>
      </c>
      <c r="D184" s="113"/>
      <c r="E184" s="113"/>
      <c r="F184" s="96">
        <v>30000</v>
      </c>
      <c r="G184" s="96">
        <v>0</v>
      </c>
      <c r="H184" s="97">
        <v>0</v>
      </c>
      <c r="I184" s="97">
        <v>0</v>
      </c>
      <c r="J184" s="96">
        <v>4340</v>
      </c>
      <c r="K184" s="112">
        <v>25660</v>
      </c>
      <c r="L184" s="112"/>
      <c r="M184" s="112"/>
      <c r="N184" s="91"/>
      <c r="O184" s="92"/>
    </row>
    <row r="185" spans="1:15" ht="22.5" thickBot="1">
      <c r="A185" s="111" t="s">
        <v>166</v>
      </c>
      <c r="B185" s="111"/>
      <c r="C185" s="111"/>
      <c r="D185" s="111"/>
      <c r="E185" s="111"/>
      <c r="F185" s="98">
        <v>213000</v>
      </c>
      <c r="G185" s="98">
        <v>150000</v>
      </c>
      <c r="H185" s="99">
        <v>0</v>
      </c>
      <c r="I185" s="99">
        <v>105000</v>
      </c>
      <c r="J185" s="98">
        <v>80540</v>
      </c>
      <c r="K185" s="109">
        <v>177460</v>
      </c>
      <c r="L185" s="109"/>
      <c r="M185" s="109"/>
      <c r="N185" s="91"/>
      <c r="O185" s="92"/>
    </row>
    <row r="186" spans="1:15" ht="32.25" thickBot="1">
      <c r="A186" s="95" t="s">
        <v>227</v>
      </c>
      <c r="B186" s="95" t="s">
        <v>8</v>
      </c>
      <c r="C186" s="95" t="s">
        <v>108</v>
      </c>
      <c r="D186" s="113"/>
      <c r="E186" s="113"/>
      <c r="F186" s="96">
        <v>27500</v>
      </c>
      <c r="G186" s="96">
        <v>0</v>
      </c>
      <c r="H186" s="97">
        <v>0</v>
      </c>
      <c r="I186" s="97">
        <v>0</v>
      </c>
      <c r="J186" s="96">
        <v>0</v>
      </c>
      <c r="K186" s="112">
        <v>27500</v>
      </c>
      <c r="L186" s="112"/>
      <c r="M186" s="112"/>
      <c r="N186" s="91"/>
      <c r="O186" s="92"/>
    </row>
    <row r="187" spans="1:15" ht="32.25" thickBot="1">
      <c r="A187" s="95" t="s">
        <v>227</v>
      </c>
      <c r="B187" s="95" t="s">
        <v>8</v>
      </c>
      <c r="C187" s="95" t="s">
        <v>167</v>
      </c>
      <c r="D187" s="113"/>
      <c r="E187" s="113"/>
      <c r="F187" s="96">
        <v>70000</v>
      </c>
      <c r="G187" s="96">
        <v>0</v>
      </c>
      <c r="H187" s="97">
        <v>0</v>
      </c>
      <c r="I187" s="97">
        <v>0</v>
      </c>
      <c r="J187" s="96">
        <v>29400</v>
      </c>
      <c r="K187" s="112">
        <v>40600</v>
      </c>
      <c r="L187" s="112"/>
      <c r="M187" s="112"/>
      <c r="N187" s="91"/>
      <c r="O187" s="92"/>
    </row>
    <row r="188" spans="1:15" ht="32.25" thickBot="1">
      <c r="A188" s="95" t="s">
        <v>227</v>
      </c>
      <c r="B188" s="95" t="s">
        <v>8</v>
      </c>
      <c r="C188" s="95" t="s">
        <v>168</v>
      </c>
      <c r="D188" s="113"/>
      <c r="E188" s="113"/>
      <c r="F188" s="96">
        <v>100000</v>
      </c>
      <c r="G188" s="96">
        <v>300000</v>
      </c>
      <c r="H188" s="97">
        <v>0</v>
      </c>
      <c r="I188" s="97">
        <v>0</v>
      </c>
      <c r="J188" s="96">
        <v>221040</v>
      </c>
      <c r="K188" s="112">
        <v>178960</v>
      </c>
      <c r="L188" s="112"/>
      <c r="M188" s="112"/>
      <c r="N188" s="91"/>
      <c r="O188" s="92"/>
    </row>
    <row r="189" spans="1:15" ht="32.25" thickBot="1">
      <c r="A189" s="95" t="s">
        <v>227</v>
      </c>
      <c r="B189" s="95" t="s">
        <v>8</v>
      </c>
      <c r="C189" s="95" t="s">
        <v>169</v>
      </c>
      <c r="D189" s="113"/>
      <c r="E189" s="113"/>
      <c r="F189" s="96">
        <v>20000</v>
      </c>
      <c r="G189" s="96">
        <v>0</v>
      </c>
      <c r="H189" s="97">
        <v>0</v>
      </c>
      <c r="I189" s="97">
        <v>18000</v>
      </c>
      <c r="J189" s="96">
        <v>2000</v>
      </c>
      <c r="K189" s="112">
        <v>0</v>
      </c>
      <c r="L189" s="112"/>
      <c r="M189" s="112"/>
      <c r="N189" s="91"/>
      <c r="O189" s="92"/>
    </row>
    <row r="190" spans="1:15" ht="32.25" thickBot="1">
      <c r="A190" s="95" t="s">
        <v>227</v>
      </c>
      <c r="B190" s="95" t="s">
        <v>8</v>
      </c>
      <c r="C190" s="95" t="s">
        <v>109</v>
      </c>
      <c r="D190" s="113"/>
      <c r="E190" s="113"/>
      <c r="F190" s="96">
        <v>25000</v>
      </c>
      <c r="G190" s="96">
        <v>0</v>
      </c>
      <c r="H190" s="97">
        <v>0</v>
      </c>
      <c r="I190" s="97">
        <v>0</v>
      </c>
      <c r="J190" s="96">
        <v>0</v>
      </c>
      <c r="K190" s="112">
        <v>25000</v>
      </c>
      <c r="L190" s="112"/>
      <c r="M190" s="112"/>
      <c r="N190" s="91"/>
      <c r="O190" s="92"/>
    </row>
    <row r="191" spans="1:15" ht="22.5" thickBot="1">
      <c r="A191" s="111" t="s">
        <v>170</v>
      </c>
      <c r="B191" s="111"/>
      <c r="C191" s="111"/>
      <c r="D191" s="111"/>
      <c r="E191" s="111"/>
      <c r="F191" s="98">
        <v>242500</v>
      </c>
      <c r="G191" s="98">
        <v>300000</v>
      </c>
      <c r="H191" s="99">
        <v>0</v>
      </c>
      <c r="I191" s="99">
        <v>18000</v>
      </c>
      <c r="J191" s="98">
        <v>252440</v>
      </c>
      <c r="K191" s="109">
        <v>272060</v>
      </c>
      <c r="L191" s="109"/>
      <c r="M191" s="109"/>
      <c r="N191" s="91"/>
      <c r="O191" s="92"/>
    </row>
    <row r="192" spans="1:15" ht="32.25" thickBot="1">
      <c r="A192" s="95" t="s">
        <v>227</v>
      </c>
      <c r="B192" s="95" t="s">
        <v>9</v>
      </c>
      <c r="C192" s="95" t="s">
        <v>53</v>
      </c>
      <c r="D192" s="113" t="s">
        <v>228</v>
      </c>
      <c r="E192" s="113"/>
      <c r="F192" s="96">
        <v>52000</v>
      </c>
      <c r="G192" s="96">
        <v>0</v>
      </c>
      <c r="H192" s="97">
        <v>0</v>
      </c>
      <c r="I192" s="97">
        <v>0</v>
      </c>
      <c r="J192" s="96">
        <v>0</v>
      </c>
      <c r="K192" s="112">
        <v>52000</v>
      </c>
      <c r="L192" s="112"/>
      <c r="M192" s="112"/>
      <c r="N192" s="91"/>
      <c r="O192" s="92"/>
    </row>
    <row r="193" spans="1:15" ht="22.5" thickBot="1">
      <c r="A193" s="111" t="s">
        <v>178</v>
      </c>
      <c r="B193" s="111"/>
      <c r="C193" s="111"/>
      <c r="D193" s="111"/>
      <c r="E193" s="111"/>
      <c r="F193" s="98">
        <v>52000</v>
      </c>
      <c r="G193" s="98">
        <v>0</v>
      </c>
      <c r="H193" s="99">
        <v>0</v>
      </c>
      <c r="I193" s="99">
        <v>0</v>
      </c>
      <c r="J193" s="98">
        <v>0</v>
      </c>
      <c r="K193" s="109">
        <v>52000</v>
      </c>
      <c r="L193" s="109"/>
      <c r="M193" s="109"/>
      <c r="N193" s="91"/>
      <c r="O193" s="92"/>
    </row>
    <row r="194" spans="1:15" ht="22.5" thickBot="1">
      <c r="A194" s="110" t="s">
        <v>229</v>
      </c>
      <c r="B194" s="110"/>
      <c r="C194" s="110"/>
      <c r="D194" s="110"/>
      <c r="E194" s="110"/>
      <c r="F194" s="98">
        <v>1665300</v>
      </c>
      <c r="G194" s="98">
        <v>450000</v>
      </c>
      <c r="H194" s="99">
        <v>0</v>
      </c>
      <c r="I194" s="99">
        <v>123000</v>
      </c>
      <c r="J194" s="98">
        <v>787240</v>
      </c>
      <c r="K194" s="109">
        <v>1205060</v>
      </c>
      <c r="L194" s="109"/>
      <c r="M194" s="109"/>
      <c r="N194" s="91"/>
      <c r="O194" s="92"/>
    </row>
    <row r="195" spans="1:15" ht="32.25" thickBot="1">
      <c r="A195" s="95" t="s">
        <v>230</v>
      </c>
      <c r="B195" s="95" t="s">
        <v>10</v>
      </c>
      <c r="C195" s="95" t="s">
        <v>71</v>
      </c>
      <c r="D195" s="113" t="s">
        <v>231</v>
      </c>
      <c r="E195" s="113"/>
      <c r="F195" s="96">
        <v>698000</v>
      </c>
      <c r="G195" s="96">
        <v>0</v>
      </c>
      <c r="H195" s="97">
        <v>0</v>
      </c>
      <c r="I195" s="97">
        <v>694000</v>
      </c>
      <c r="J195" s="96">
        <v>0</v>
      </c>
      <c r="K195" s="112">
        <v>4000</v>
      </c>
      <c r="L195" s="112"/>
      <c r="M195" s="112"/>
      <c r="N195" s="91"/>
      <c r="O195" s="92"/>
    </row>
    <row r="196" spans="1:15" ht="32.25" thickBot="1">
      <c r="A196" s="95" t="s">
        <v>230</v>
      </c>
      <c r="B196" s="95" t="s">
        <v>10</v>
      </c>
      <c r="C196" s="95" t="s">
        <v>71</v>
      </c>
      <c r="D196" s="113" t="s">
        <v>232</v>
      </c>
      <c r="E196" s="113"/>
      <c r="F196" s="96">
        <v>691000</v>
      </c>
      <c r="G196" s="96">
        <v>0</v>
      </c>
      <c r="H196" s="97">
        <v>0</v>
      </c>
      <c r="I196" s="97">
        <v>0</v>
      </c>
      <c r="J196" s="96">
        <v>686000</v>
      </c>
      <c r="K196" s="112">
        <v>5000</v>
      </c>
      <c r="L196" s="112"/>
      <c r="M196" s="112"/>
      <c r="N196" s="91"/>
      <c r="O196" s="92"/>
    </row>
    <row r="197" spans="1:15" ht="32.25" thickBot="1">
      <c r="A197" s="95" t="s">
        <v>230</v>
      </c>
      <c r="B197" s="95" t="s">
        <v>10</v>
      </c>
      <c r="C197" s="95" t="s">
        <v>71</v>
      </c>
      <c r="D197" s="113" t="s">
        <v>233</v>
      </c>
      <c r="E197" s="113"/>
      <c r="F197" s="96">
        <v>696000</v>
      </c>
      <c r="G197" s="96">
        <v>0</v>
      </c>
      <c r="H197" s="97">
        <v>0</v>
      </c>
      <c r="I197" s="97">
        <v>0</v>
      </c>
      <c r="J197" s="96">
        <v>690000</v>
      </c>
      <c r="K197" s="112">
        <v>6000</v>
      </c>
      <c r="L197" s="112"/>
      <c r="M197" s="112"/>
      <c r="N197" s="91"/>
      <c r="O197" s="92"/>
    </row>
    <row r="198" spans="1:15" ht="32.25" thickBot="1">
      <c r="A198" s="95" t="s">
        <v>230</v>
      </c>
      <c r="B198" s="95" t="s">
        <v>10</v>
      </c>
      <c r="C198" s="95" t="s">
        <v>71</v>
      </c>
      <c r="D198" s="113" t="s">
        <v>234</v>
      </c>
      <c r="E198" s="113"/>
      <c r="F198" s="96">
        <v>695000</v>
      </c>
      <c r="G198" s="96">
        <v>0</v>
      </c>
      <c r="H198" s="97">
        <v>0</v>
      </c>
      <c r="I198" s="97">
        <v>0</v>
      </c>
      <c r="J198" s="96">
        <v>0</v>
      </c>
      <c r="K198" s="112">
        <v>695000</v>
      </c>
      <c r="L198" s="112"/>
      <c r="M198" s="112"/>
      <c r="N198" s="91"/>
      <c r="O198" s="92"/>
    </row>
    <row r="199" spans="1:15" ht="32.25" thickBot="1">
      <c r="A199" s="95" t="s">
        <v>230</v>
      </c>
      <c r="B199" s="95" t="s">
        <v>10</v>
      </c>
      <c r="C199" s="95" t="s">
        <v>71</v>
      </c>
      <c r="D199" s="113" t="s">
        <v>235</v>
      </c>
      <c r="E199" s="113"/>
      <c r="F199" s="96">
        <v>238000</v>
      </c>
      <c r="G199" s="96">
        <v>0</v>
      </c>
      <c r="H199" s="97">
        <v>0</v>
      </c>
      <c r="I199" s="97">
        <v>0</v>
      </c>
      <c r="J199" s="96">
        <v>0</v>
      </c>
      <c r="K199" s="112">
        <v>238000</v>
      </c>
      <c r="L199" s="112"/>
      <c r="M199" s="112"/>
      <c r="N199" s="91"/>
      <c r="O199" s="92"/>
    </row>
    <row r="200" spans="1:15" ht="32.25" thickBot="1">
      <c r="A200" s="95" t="s">
        <v>230</v>
      </c>
      <c r="B200" s="95" t="s">
        <v>10</v>
      </c>
      <c r="C200" s="95" t="s">
        <v>71</v>
      </c>
      <c r="D200" s="113" t="s">
        <v>236</v>
      </c>
      <c r="E200" s="113"/>
      <c r="F200" s="96">
        <v>454000</v>
      </c>
      <c r="G200" s="96">
        <v>0</v>
      </c>
      <c r="H200" s="97">
        <v>0</v>
      </c>
      <c r="I200" s="97">
        <v>0</v>
      </c>
      <c r="J200" s="96">
        <v>0</v>
      </c>
      <c r="K200" s="112">
        <v>454000</v>
      </c>
      <c r="L200" s="112"/>
      <c r="M200" s="112"/>
      <c r="N200" s="91"/>
      <c r="O200" s="92"/>
    </row>
    <row r="201" spans="1:15" ht="32.25" thickBot="1">
      <c r="A201" s="95" t="s">
        <v>230</v>
      </c>
      <c r="B201" s="95" t="s">
        <v>10</v>
      </c>
      <c r="C201" s="95" t="s">
        <v>71</v>
      </c>
      <c r="D201" s="113" t="s">
        <v>237</v>
      </c>
      <c r="E201" s="113"/>
      <c r="F201" s="96">
        <v>698000</v>
      </c>
      <c r="G201" s="96">
        <v>0</v>
      </c>
      <c r="H201" s="97">
        <v>0</v>
      </c>
      <c r="I201" s="97">
        <v>0</v>
      </c>
      <c r="J201" s="96">
        <v>0</v>
      </c>
      <c r="K201" s="112">
        <v>698000</v>
      </c>
      <c r="L201" s="112"/>
      <c r="M201" s="112"/>
      <c r="N201" s="91"/>
      <c r="O201" s="92"/>
    </row>
    <row r="202" spans="1:15" ht="32.25" thickBot="1">
      <c r="A202" s="95" t="s">
        <v>230</v>
      </c>
      <c r="B202" s="95" t="s">
        <v>10</v>
      </c>
      <c r="C202" s="95" t="s">
        <v>71</v>
      </c>
      <c r="D202" s="113" t="s">
        <v>238</v>
      </c>
      <c r="E202" s="113"/>
      <c r="F202" s="96">
        <v>327000</v>
      </c>
      <c r="G202" s="96">
        <v>0</v>
      </c>
      <c r="H202" s="97">
        <v>0</v>
      </c>
      <c r="I202" s="97">
        <v>323000</v>
      </c>
      <c r="J202" s="96">
        <v>0</v>
      </c>
      <c r="K202" s="112">
        <v>4000</v>
      </c>
      <c r="L202" s="112"/>
      <c r="M202" s="112"/>
      <c r="N202" s="91"/>
      <c r="O202" s="92"/>
    </row>
    <row r="203" spans="1:15" ht="32.25" thickBot="1">
      <c r="A203" s="95" t="s">
        <v>230</v>
      </c>
      <c r="B203" s="95" t="s">
        <v>10</v>
      </c>
      <c r="C203" s="95" t="s">
        <v>71</v>
      </c>
      <c r="D203" s="113" t="s">
        <v>239</v>
      </c>
      <c r="E203" s="113"/>
      <c r="F203" s="96">
        <v>328000</v>
      </c>
      <c r="G203" s="96">
        <v>0</v>
      </c>
      <c r="H203" s="97">
        <v>0</v>
      </c>
      <c r="I203" s="97">
        <v>0</v>
      </c>
      <c r="J203" s="96">
        <v>0</v>
      </c>
      <c r="K203" s="112">
        <v>328000</v>
      </c>
      <c r="L203" s="112"/>
      <c r="M203" s="112"/>
      <c r="N203" s="91"/>
      <c r="O203" s="92"/>
    </row>
    <row r="204" spans="1:15" ht="32.25" thickBot="1">
      <c r="A204" s="95" t="s">
        <v>230</v>
      </c>
      <c r="B204" s="95" t="s">
        <v>10</v>
      </c>
      <c r="C204" s="95" t="s">
        <v>66</v>
      </c>
      <c r="D204" s="113" t="s">
        <v>240</v>
      </c>
      <c r="E204" s="113"/>
      <c r="F204" s="96">
        <v>800000</v>
      </c>
      <c r="G204" s="96">
        <v>0</v>
      </c>
      <c r="H204" s="97">
        <v>100000</v>
      </c>
      <c r="I204" s="97">
        <v>0</v>
      </c>
      <c r="J204" s="96">
        <v>159900</v>
      </c>
      <c r="K204" s="112">
        <v>540100</v>
      </c>
      <c r="L204" s="112"/>
      <c r="M204" s="112"/>
      <c r="N204" s="91"/>
      <c r="O204" s="92"/>
    </row>
    <row r="205" spans="1:15" ht="32.25" thickBot="1">
      <c r="A205" s="95" t="s">
        <v>230</v>
      </c>
      <c r="B205" s="95" t="s">
        <v>10</v>
      </c>
      <c r="C205" s="95" t="s">
        <v>66</v>
      </c>
      <c r="D205" s="113" t="s">
        <v>241</v>
      </c>
      <c r="E205" s="113"/>
      <c r="F205" s="96">
        <v>372000</v>
      </c>
      <c r="G205" s="96">
        <v>0</v>
      </c>
      <c r="H205" s="97">
        <v>0</v>
      </c>
      <c r="I205" s="97">
        <v>0</v>
      </c>
      <c r="J205" s="96">
        <v>0</v>
      </c>
      <c r="K205" s="112">
        <v>372000</v>
      </c>
      <c r="L205" s="112"/>
      <c r="M205" s="112"/>
      <c r="N205" s="91"/>
      <c r="O205" s="92"/>
    </row>
    <row r="206" spans="1:15" ht="22.5" thickBot="1">
      <c r="A206" s="111" t="s">
        <v>180</v>
      </c>
      <c r="B206" s="111"/>
      <c r="C206" s="111"/>
      <c r="D206" s="111"/>
      <c r="E206" s="111"/>
      <c r="F206" s="98">
        <v>5997000</v>
      </c>
      <c r="G206" s="98">
        <v>0</v>
      </c>
      <c r="H206" s="99">
        <v>100000</v>
      </c>
      <c r="I206" s="99">
        <v>1017000</v>
      </c>
      <c r="J206" s="98">
        <v>1535900</v>
      </c>
      <c r="K206" s="109">
        <v>3344100</v>
      </c>
      <c r="L206" s="109"/>
      <c r="M206" s="109"/>
      <c r="N206" s="91"/>
      <c r="O206" s="92"/>
    </row>
    <row r="207" spans="1:15" ht="22.5" thickBot="1">
      <c r="A207" s="110" t="s">
        <v>242</v>
      </c>
      <c r="B207" s="110"/>
      <c r="C207" s="110"/>
      <c r="D207" s="110"/>
      <c r="E207" s="110"/>
      <c r="F207" s="98">
        <v>5997000</v>
      </c>
      <c r="G207" s="98">
        <v>0</v>
      </c>
      <c r="H207" s="99">
        <v>100000</v>
      </c>
      <c r="I207" s="99">
        <v>1017000</v>
      </c>
      <c r="J207" s="98">
        <v>1535900</v>
      </c>
      <c r="K207" s="109">
        <v>3344100</v>
      </c>
      <c r="L207" s="109"/>
      <c r="M207" s="109"/>
      <c r="N207" s="91"/>
      <c r="O207" s="92"/>
    </row>
    <row r="208" spans="1:15" ht="32.25" thickBot="1">
      <c r="A208" s="95" t="s">
        <v>243</v>
      </c>
      <c r="B208" s="95" t="s">
        <v>5</v>
      </c>
      <c r="C208" s="95" t="s">
        <v>151</v>
      </c>
      <c r="D208" s="113" t="s">
        <v>244</v>
      </c>
      <c r="E208" s="113"/>
      <c r="F208" s="96">
        <v>15000</v>
      </c>
      <c r="G208" s="96">
        <v>0</v>
      </c>
      <c r="H208" s="97">
        <v>0</v>
      </c>
      <c r="I208" s="97">
        <v>0</v>
      </c>
      <c r="J208" s="96">
        <v>0</v>
      </c>
      <c r="K208" s="112">
        <v>15000</v>
      </c>
      <c r="L208" s="112"/>
      <c r="M208" s="112"/>
      <c r="N208" s="91"/>
      <c r="O208" s="92"/>
    </row>
    <row r="209" spans="1:15" ht="32.25" thickBot="1">
      <c r="A209" s="95" t="s">
        <v>243</v>
      </c>
      <c r="B209" s="95" t="s">
        <v>5</v>
      </c>
      <c r="C209" s="95" t="s">
        <v>151</v>
      </c>
      <c r="D209" s="113" t="s">
        <v>245</v>
      </c>
      <c r="E209" s="113"/>
      <c r="F209" s="96">
        <v>10000</v>
      </c>
      <c r="G209" s="96">
        <v>0</v>
      </c>
      <c r="H209" s="97">
        <v>0</v>
      </c>
      <c r="I209" s="97">
        <v>0</v>
      </c>
      <c r="J209" s="96">
        <v>0</v>
      </c>
      <c r="K209" s="112">
        <v>10000</v>
      </c>
      <c r="L209" s="112"/>
      <c r="M209" s="112"/>
      <c r="N209" s="91"/>
      <c r="O209" s="92"/>
    </row>
    <row r="210" spans="1:15" ht="32.25" thickBot="1">
      <c r="A210" s="95" t="s">
        <v>243</v>
      </c>
      <c r="B210" s="95" t="s">
        <v>5</v>
      </c>
      <c r="C210" s="95" t="s">
        <v>151</v>
      </c>
      <c r="D210" s="113" t="s">
        <v>246</v>
      </c>
      <c r="E210" s="113"/>
      <c r="F210" s="96">
        <v>20000</v>
      </c>
      <c r="G210" s="96">
        <v>0</v>
      </c>
      <c r="H210" s="97">
        <v>0</v>
      </c>
      <c r="I210" s="97">
        <v>0</v>
      </c>
      <c r="J210" s="96">
        <v>0</v>
      </c>
      <c r="K210" s="112">
        <v>20000</v>
      </c>
      <c r="L210" s="112"/>
      <c r="M210" s="112"/>
      <c r="N210" s="91"/>
      <c r="O210" s="92"/>
    </row>
    <row r="211" spans="1:15" ht="22.5" thickBot="1">
      <c r="A211" s="111" t="s">
        <v>166</v>
      </c>
      <c r="B211" s="111"/>
      <c r="C211" s="111"/>
      <c r="D211" s="111"/>
      <c r="E211" s="111"/>
      <c r="F211" s="98">
        <v>45000</v>
      </c>
      <c r="G211" s="98">
        <v>0</v>
      </c>
      <c r="H211" s="99">
        <v>0</v>
      </c>
      <c r="I211" s="99">
        <v>0</v>
      </c>
      <c r="J211" s="98">
        <v>0</v>
      </c>
      <c r="K211" s="109">
        <v>45000</v>
      </c>
      <c r="L211" s="109"/>
      <c r="M211" s="109"/>
      <c r="N211" s="91"/>
      <c r="O211" s="92"/>
    </row>
    <row r="212" spans="1:15" ht="22.5" thickBot="1">
      <c r="A212" s="110" t="s">
        <v>247</v>
      </c>
      <c r="B212" s="110"/>
      <c r="C212" s="110"/>
      <c r="D212" s="110"/>
      <c r="E212" s="110"/>
      <c r="F212" s="98">
        <v>45000</v>
      </c>
      <c r="G212" s="98">
        <v>0</v>
      </c>
      <c r="H212" s="99">
        <v>0</v>
      </c>
      <c r="I212" s="99">
        <v>0</v>
      </c>
      <c r="J212" s="98">
        <v>0</v>
      </c>
      <c r="K212" s="109">
        <v>45000</v>
      </c>
      <c r="L212" s="109"/>
      <c r="M212" s="109"/>
      <c r="N212" s="91"/>
      <c r="O212" s="92"/>
    </row>
    <row r="213" spans="1:15" ht="32.25" thickBot="1">
      <c r="A213" s="95" t="s">
        <v>248</v>
      </c>
      <c r="B213" s="95" t="s">
        <v>5</v>
      </c>
      <c r="C213" s="95" t="s">
        <v>151</v>
      </c>
      <c r="D213" s="113" t="s">
        <v>249</v>
      </c>
      <c r="E213" s="113"/>
      <c r="F213" s="96">
        <v>50000</v>
      </c>
      <c r="G213" s="96">
        <v>0</v>
      </c>
      <c r="H213" s="97">
        <v>0</v>
      </c>
      <c r="I213" s="97">
        <v>0</v>
      </c>
      <c r="J213" s="96">
        <v>49916</v>
      </c>
      <c r="K213" s="112">
        <v>84</v>
      </c>
      <c r="L213" s="112"/>
      <c r="M213" s="112"/>
      <c r="N213" s="91"/>
      <c r="O213" s="92"/>
    </row>
    <row r="214" spans="1:15" ht="32.25" thickBot="1">
      <c r="A214" s="95" t="s">
        <v>248</v>
      </c>
      <c r="B214" s="95" t="s">
        <v>5</v>
      </c>
      <c r="C214" s="95" t="s">
        <v>151</v>
      </c>
      <c r="D214" s="113" t="s">
        <v>250</v>
      </c>
      <c r="E214" s="113"/>
      <c r="F214" s="96">
        <v>380000</v>
      </c>
      <c r="G214" s="96">
        <v>0</v>
      </c>
      <c r="H214" s="97">
        <v>0</v>
      </c>
      <c r="I214" s="97">
        <v>0</v>
      </c>
      <c r="J214" s="96">
        <v>0</v>
      </c>
      <c r="K214" s="112">
        <v>380000</v>
      </c>
      <c r="L214" s="112"/>
      <c r="M214" s="112"/>
      <c r="N214" s="91"/>
      <c r="O214" s="92"/>
    </row>
    <row r="215" spans="1:15" ht="32.25" thickBot="1">
      <c r="A215" s="95" t="s">
        <v>248</v>
      </c>
      <c r="B215" s="95" t="s">
        <v>5</v>
      </c>
      <c r="C215" s="95" t="s">
        <v>151</v>
      </c>
      <c r="D215" s="113" t="s">
        <v>251</v>
      </c>
      <c r="E215" s="113"/>
      <c r="F215" s="96">
        <v>150000</v>
      </c>
      <c r="G215" s="96">
        <v>0</v>
      </c>
      <c r="H215" s="97">
        <v>0</v>
      </c>
      <c r="I215" s="97">
        <v>0</v>
      </c>
      <c r="J215" s="96">
        <v>0</v>
      </c>
      <c r="K215" s="112">
        <v>150000</v>
      </c>
      <c r="L215" s="112"/>
      <c r="M215" s="112"/>
      <c r="N215" s="91"/>
      <c r="O215" s="92"/>
    </row>
    <row r="216" spans="1:15" ht="32.25" thickBot="1">
      <c r="A216" s="95" t="s">
        <v>248</v>
      </c>
      <c r="B216" s="95" t="s">
        <v>5</v>
      </c>
      <c r="C216" s="95" t="s">
        <v>151</v>
      </c>
      <c r="D216" s="113" t="s">
        <v>252</v>
      </c>
      <c r="E216" s="113"/>
      <c r="F216" s="96">
        <v>10000</v>
      </c>
      <c r="G216" s="96">
        <v>0</v>
      </c>
      <c r="H216" s="97">
        <v>0</v>
      </c>
      <c r="I216" s="97">
        <v>0</v>
      </c>
      <c r="J216" s="96">
        <v>0</v>
      </c>
      <c r="K216" s="112">
        <v>10000</v>
      </c>
      <c r="L216" s="112"/>
      <c r="M216" s="112"/>
      <c r="N216" s="91"/>
      <c r="O216" s="92"/>
    </row>
    <row r="217" spans="1:15" ht="22.5" thickBot="1">
      <c r="A217" s="111" t="s">
        <v>166</v>
      </c>
      <c r="B217" s="111"/>
      <c r="C217" s="111"/>
      <c r="D217" s="111"/>
      <c r="E217" s="111"/>
      <c r="F217" s="98">
        <v>590000</v>
      </c>
      <c r="G217" s="98">
        <v>0</v>
      </c>
      <c r="H217" s="99">
        <v>0</v>
      </c>
      <c r="I217" s="99">
        <v>0</v>
      </c>
      <c r="J217" s="98">
        <v>49916</v>
      </c>
      <c r="K217" s="109">
        <v>540084</v>
      </c>
      <c r="L217" s="109"/>
      <c r="M217" s="109"/>
      <c r="N217" s="91"/>
      <c r="O217" s="92"/>
    </row>
    <row r="218" spans="1:15" ht="22.5" thickBot="1">
      <c r="A218" s="95" t="s">
        <v>248</v>
      </c>
      <c r="B218" s="95" t="s">
        <v>8</v>
      </c>
      <c r="C218" s="95" t="s">
        <v>70</v>
      </c>
      <c r="D218" s="113"/>
      <c r="E218" s="113"/>
      <c r="F218" s="96">
        <v>70000</v>
      </c>
      <c r="G218" s="96">
        <v>0</v>
      </c>
      <c r="H218" s="97">
        <v>0</v>
      </c>
      <c r="I218" s="97">
        <v>0</v>
      </c>
      <c r="J218" s="96">
        <v>0</v>
      </c>
      <c r="K218" s="112">
        <v>70000</v>
      </c>
      <c r="L218" s="112"/>
      <c r="M218" s="112"/>
      <c r="N218" s="91"/>
      <c r="O218" s="92"/>
    </row>
    <row r="219" spans="1:15" ht="22.5" thickBot="1">
      <c r="A219" s="111" t="s">
        <v>170</v>
      </c>
      <c r="B219" s="111"/>
      <c r="C219" s="111"/>
      <c r="D219" s="111"/>
      <c r="E219" s="111"/>
      <c r="F219" s="98">
        <v>70000</v>
      </c>
      <c r="G219" s="98">
        <v>0</v>
      </c>
      <c r="H219" s="99">
        <v>0</v>
      </c>
      <c r="I219" s="99">
        <v>0</v>
      </c>
      <c r="J219" s="98">
        <v>0</v>
      </c>
      <c r="K219" s="109">
        <v>70000</v>
      </c>
      <c r="L219" s="109"/>
      <c r="M219" s="109"/>
      <c r="N219" s="91"/>
      <c r="O219" s="92"/>
    </row>
    <row r="220" spans="1:15" ht="32.25" thickBot="1">
      <c r="A220" s="95" t="s">
        <v>248</v>
      </c>
      <c r="B220" s="95" t="s">
        <v>10</v>
      </c>
      <c r="C220" s="95" t="s">
        <v>71</v>
      </c>
      <c r="D220" s="113" t="s">
        <v>253</v>
      </c>
      <c r="E220" s="113"/>
      <c r="F220" s="96">
        <v>24000</v>
      </c>
      <c r="G220" s="96">
        <v>0</v>
      </c>
      <c r="H220" s="97">
        <v>0</v>
      </c>
      <c r="I220" s="97">
        <v>0</v>
      </c>
      <c r="J220" s="96">
        <v>0</v>
      </c>
      <c r="K220" s="112">
        <v>24000</v>
      </c>
      <c r="L220" s="112"/>
      <c r="M220" s="112"/>
      <c r="N220" s="91"/>
      <c r="O220" s="92"/>
    </row>
    <row r="221" spans="1:15" ht="22.5" thickBot="1">
      <c r="A221" s="111" t="s">
        <v>180</v>
      </c>
      <c r="B221" s="111"/>
      <c r="C221" s="111"/>
      <c r="D221" s="111"/>
      <c r="E221" s="111"/>
      <c r="F221" s="98">
        <v>24000</v>
      </c>
      <c r="G221" s="98">
        <v>0</v>
      </c>
      <c r="H221" s="99">
        <v>0</v>
      </c>
      <c r="I221" s="99">
        <v>0</v>
      </c>
      <c r="J221" s="98">
        <v>0</v>
      </c>
      <c r="K221" s="109">
        <v>24000</v>
      </c>
      <c r="L221" s="109"/>
      <c r="M221" s="109"/>
      <c r="N221" s="91"/>
      <c r="O221" s="92"/>
    </row>
    <row r="222" spans="1:15" ht="22.5" thickBot="1">
      <c r="A222" s="110" t="s">
        <v>254</v>
      </c>
      <c r="B222" s="110"/>
      <c r="C222" s="110"/>
      <c r="D222" s="110"/>
      <c r="E222" s="110"/>
      <c r="F222" s="98">
        <v>684000</v>
      </c>
      <c r="G222" s="98">
        <v>0</v>
      </c>
      <c r="H222" s="99">
        <v>0</v>
      </c>
      <c r="I222" s="99">
        <v>0</v>
      </c>
      <c r="J222" s="98">
        <v>49916</v>
      </c>
      <c r="K222" s="109">
        <v>634084</v>
      </c>
      <c r="L222" s="109"/>
      <c r="M222" s="109"/>
      <c r="N222" s="91"/>
      <c r="O222" s="92"/>
    </row>
    <row r="223" spans="1:15" ht="32.25" thickBot="1">
      <c r="A223" s="95" t="s">
        <v>255</v>
      </c>
      <c r="B223" s="95" t="s">
        <v>5</v>
      </c>
      <c r="C223" s="95" t="s">
        <v>151</v>
      </c>
      <c r="D223" s="113" t="s">
        <v>256</v>
      </c>
      <c r="E223" s="113"/>
      <c r="F223" s="96">
        <v>20000</v>
      </c>
      <c r="G223" s="96">
        <v>0</v>
      </c>
      <c r="H223" s="97">
        <v>0</v>
      </c>
      <c r="I223" s="97">
        <v>0</v>
      </c>
      <c r="J223" s="96">
        <v>20000</v>
      </c>
      <c r="K223" s="112">
        <v>0</v>
      </c>
      <c r="L223" s="112"/>
      <c r="M223" s="112"/>
      <c r="N223" s="91"/>
      <c r="O223" s="92"/>
    </row>
    <row r="224" spans="1:15" ht="32.25" thickBot="1">
      <c r="A224" s="95" t="s">
        <v>255</v>
      </c>
      <c r="B224" s="95" t="s">
        <v>5</v>
      </c>
      <c r="C224" s="95" t="s">
        <v>151</v>
      </c>
      <c r="D224" s="113" t="s">
        <v>257</v>
      </c>
      <c r="E224" s="113"/>
      <c r="F224" s="96">
        <v>20000</v>
      </c>
      <c r="G224" s="96">
        <v>0</v>
      </c>
      <c r="H224" s="97">
        <v>0</v>
      </c>
      <c r="I224" s="97">
        <v>0</v>
      </c>
      <c r="J224" s="96">
        <v>0</v>
      </c>
      <c r="K224" s="112">
        <v>20000</v>
      </c>
      <c r="L224" s="112"/>
      <c r="M224" s="112"/>
      <c r="N224" s="91"/>
      <c r="O224" s="92"/>
    </row>
    <row r="225" spans="1:15" ht="32.25" thickBot="1">
      <c r="A225" s="95" t="s">
        <v>255</v>
      </c>
      <c r="B225" s="95" t="s">
        <v>5</v>
      </c>
      <c r="C225" s="95" t="s">
        <v>151</v>
      </c>
      <c r="D225" s="113" t="s">
        <v>258</v>
      </c>
      <c r="E225" s="113"/>
      <c r="F225" s="96">
        <v>12000</v>
      </c>
      <c r="G225" s="96">
        <v>0</v>
      </c>
      <c r="H225" s="97">
        <v>0</v>
      </c>
      <c r="I225" s="97">
        <v>0</v>
      </c>
      <c r="J225" s="96">
        <v>0</v>
      </c>
      <c r="K225" s="112">
        <v>12000</v>
      </c>
      <c r="L225" s="112"/>
      <c r="M225" s="112"/>
      <c r="N225" s="91"/>
      <c r="O225" s="92"/>
    </row>
    <row r="226" spans="1:15" ht="32.25" thickBot="1">
      <c r="A226" s="95" t="s">
        <v>255</v>
      </c>
      <c r="B226" s="95" t="s">
        <v>5</v>
      </c>
      <c r="C226" s="95" t="s">
        <v>151</v>
      </c>
      <c r="D226" s="113" t="s">
        <v>259</v>
      </c>
      <c r="E226" s="113"/>
      <c r="F226" s="96">
        <v>5000</v>
      </c>
      <c r="G226" s="96">
        <v>0</v>
      </c>
      <c r="H226" s="97">
        <v>0</v>
      </c>
      <c r="I226" s="97">
        <v>0</v>
      </c>
      <c r="J226" s="96">
        <v>5000</v>
      </c>
      <c r="K226" s="112">
        <v>0</v>
      </c>
      <c r="L226" s="112"/>
      <c r="M226" s="112"/>
      <c r="N226" s="91"/>
      <c r="O226" s="92"/>
    </row>
    <row r="227" spans="1:15" ht="32.25" thickBot="1">
      <c r="A227" s="95" t="s">
        <v>255</v>
      </c>
      <c r="B227" s="95" t="s">
        <v>5</v>
      </c>
      <c r="C227" s="95" t="s">
        <v>151</v>
      </c>
      <c r="D227" s="113" t="s">
        <v>260</v>
      </c>
      <c r="E227" s="113"/>
      <c r="F227" s="96">
        <v>25000</v>
      </c>
      <c r="G227" s="96">
        <v>0</v>
      </c>
      <c r="H227" s="97">
        <v>25000</v>
      </c>
      <c r="I227" s="97">
        <v>0</v>
      </c>
      <c r="J227" s="96">
        <v>0</v>
      </c>
      <c r="K227" s="112">
        <v>0</v>
      </c>
      <c r="L227" s="112"/>
      <c r="M227" s="112"/>
      <c r="N227" s="91"/>
      <c r="O227" s="92"/>
    </row>
    <row r="228" spans="1:15" ht="32.25" thickBot="1">
      <c r="A228" s="95" t="s">
        <v>255</v>
      </c>
      <c r="B228" s="95" t="s">
        <v>5</v>
      </c>
      <c r="C228" s="95" t="s">
        <v>151</v>
      </c>
      <c r="D228" s="113" t="s">
        <v>261</v>
      </c>
      <c r="E228" s="113"/>
      <c r="F228" s="96">
        <v>0</v>
      </c>
      <c r="G228" s="96">
        <v>25000</v>
      </c>
      <c r="H228" s="97">
        <v>0</v>
      </c>
      <c r="I228" s="97">
        <v>0</v>
      </c>
      <c r="J228" s="96">
        <v>24790</v>
      </c>
      <c r="K228" s="112">
        <v>210</v>
      </c>
      <c r="L228" s="112"/>
      <c r="M228" s="112"/>
      <c r="N228" s="91"/>
      <c r="O228" s="92"/>
    </row>
    <row r="229" spans="1:15" ht="32.25" thickBot="1">
      <c r="A229" s="95" t="s">
        <v>255</v>
      </c>
      <c r="B229" s="95" t="s">
        <v>5</v>
      </c>
      <c r="C229" s="95" t="s">
        <v>151</v>
      </c>
      <c r="D229" s="113" t="s">
        <v>262</v>
      </c>
      <c r="E229" s="113"/>
      <c r="F229" s="96">
        <v>80000</v>
      </c>
      <c r="G229" s="96">
        <v>0</v>
      </c>
      <c r="H229" s="97">
        <v>0</v>
      </c>
      <c r="I229" s="97">
        <v>0</v>
      </c>
      <c r="J229" s="96">
        <v>0</v>
      </c>
      <c r="K229" s="112">
        <v>80000</v>
      </c>
      <c r="L229" s="112"/>
      <c r="M229" s="112"/>
      <c r="N229" s="91"/>
      <c r="O229" s="92"/>
    </row>
    <row r="230" spans="1:15" ht="32.25" thickBot="1">
      <c r="A230" s="95" t="s">
        <v>255</v>
      </c>
      <c r="B230" s="95" t="s">
        <v>5</v>
      </c>
      <c r="C230" s="95" t="s">
        <v>151</v>
      </c>
      <c r="D230" s="113" t="s">
        <v>263</v>
      </c>
      <c r="E230" s="113"/>
      <c r="F230" s="96">
        <v>80000</v>
      </c>
      <c r="G230" s="96">
        <v>0</v>
      </c>
      <c r="H230" s="97">
        <v>0</v>
      </c>
      <c r="I230" s="97">
        <v>0</v>
      </c>
      <c r="J230" s="96">
        <v>79520</v>
      </c>
      <c r="K230" s="112">
        <v>480</v>
      </c>
      <c r="L230" s="112"/>
      <c r="M230" s="112"/>
      <c r="N230" s="91"/>
      <c r="O230" s="92"/>
    </row>
    <row r="231" spans="1:15" ht="32.25" thickBot="1">
      <c r="A231" s="95" t="s">
        <v>255</v>
      </c>
      <c r="B231" s="95" t="s">
        <v>5</v>
      </c>
      <c r="C231" s="95" t="s">
        <v>151</v>
      </c>
      <c r="D231" s="113" t="s">
        <v>264</v>
      </c>
      <c r="E231" s="113"/>
      <c r="F231" s="96">
        <v>50000</v>
      </c>
      <c r="G231" s="96">
        <v>0</v>
      </c>
      <c r="H231" s="97">
        <v>0</v>
      </c>
      <c r="I231" s="97">
        <v>0</v>
      </c>
      <c r="J231" s="96">
        <v>0</v>
      </c>
      <c r="K231" s="112">
        <v>50000</v>
      </c>
      <c r="L231" s="112"/>
      <c r="M231" s="112"/>
      <c r="N231" s="91"/>
      <c r="O231" s="92"/>
    </row>
    <row r="232" spans="1:15" ht="32.25" thickBot="1">
      <c r="A232" s="95" t="s">
        <v>255</v>
      </c>
      <c r="B232" s="95" t="s">
        <v>5</v>
      </c>
      <c r="C232" s="95" t="s">
        <v>151</v>
      </c>
      <c r="D232" s="113" t="s">
        <v>265</v>
      </c>
      <c r="E232" s="113"/>
      <c r="F232" s="96">
        <v>10000</v>
      </c>
      <c r="G232" s="96">
        <v>0</v>
      </c>
      <c r="H232" s="97">
        <v>0</v>
      </c>
      <c r="I232" s="97">
        <v>0</v>
      </c>
      <c r="J232" s="96">
        <v>0</v>
      </c>
      <c r="K232" s="112">
        <v>10000</v>
      </c>
      <c r="L232" s="112"/>
      <c r="M232" s="112"/>
      <c r="N232" s="91"/>
      <c r="O232" s="92"/>
    </row>
    <row r="233" spans="1:15" ht="32.25" thickBot="1">
      <c r="A233" s="95" t="s">
        <v>255</v>
      </c>
      <c r="B233" s="95" t="s">
        <v>5</v>
      </c>
      <c r="C233" s="95" t="s">
        <v>151</v>
      </c>
      <c r="D233" s="113" t="s">
        <v>266</v>
      </c>
      <c r="E233" s="113"/>
      <c r="F233" s="96">
        <v>65000</v>
      </c>
      <c r="G233" s="96">
        <v>0</v>
      </c>
      <c r="H233" s="97">
        <v>0</v>
      </c>
      <c r="I233" s="97">
        <v>0</v>
      </c>
      <c r="J233" s="96">
        <v>0</v>
      </c>
      <c r="K233" s="112">
        <v>65000</v>
      </c>
      <c r="L233" s="112"/>
      <c r="M233" s="112"/>
      <c r="N233" s="91"/>
      <c r="O233" s="92"/>
    </row>
    <row r="234" spans="1:15" ht="32.25" thickBot="1">
      <c r="A234" s="95" t="s">
        <v>255</v>
      </c>
      <c r="B234" s="95" t="s">
        <v>5</v>
      </c>
      <c r="C234" s="95" t="s">
        <v>151</v>
      </c>
      <c r="D234" s="113" t="s">
        <v>267</v>
      </c>
      <c r="E234" s="113"/>
      <c r="F234" s="96">
        <v>60000</v>
      </c>
      <c r="G234" s="96">
        <v>0</v>
      </c>
      <c r="H234" s="97">
        <v>0</v>
      </c>
      <c r="I234" s="97">
        <v>0</v>
      </c>
      <c r="J234" s="96">
        <v>0</v>
      </c>
      <c r="K234" s="112">
        <v>60000</v>
      </c>
      <c r="L234" s="112"/>
      <c r="M234" s="112"/>
      <c r="N234" s="91"/>
      <c r="O234" s="92"/>
    </row>
    <row r="235" spans="1:15" ht="32.25" thickBot="1">
      <c r="A235" s="95" t="s">
        <v>255</v>
      </c>
      <c r="B235" s="95" t="s">
        <v>5</v>
      </c>
      <c r="C235" s="95" t="s">
        <v>151</v>
      </c>
      <c r="D235" s="113" t="s">
        <v>268</v>
      </c>
      <c r="E235" s="113"/>
      <c r="F235" s="96">
        <v>20000</v>
      </c>
      <c r="G235" s="96">
        <v>0</v>
      </c>
      <c r="H235" s="97">
        <v>0</v>
      </c>
      <c r="I235" s="97">
        <v>0</v>
      </c>
      <c r="J235" s="96">
        <v>0</v>
      </c>
      <c r="K235" s="112">
        <v>20000</v>
      </c>
      <c r="L235" s="112"/>
      <c r="M235" s="112"/>
      <c r="N235" s="91"/>
      <c r="O235" s="92"/>
    </row>
    <row r="236" spans="1:15" ht="22.5" thickBot="1">
      <c r="A236" s="111" t="s">
        <v>166</v>
      </c>
      <c r="B236" s="111"/>
      <c r="C236" s="111"/>
      <c r="D236" s="111"/>
      <c r="E236" s="111"/>
      <c r="F236" s="98">
        <v>447000</v>
      </c>
      <c r="G236" s="98">
        <v>25000</v>
      </c>
      <c r="H236" s="99">
        <v>25000</v>
      </c>
      <c r="I236" s="99">
        <v>0</v>
      </c>
      <c r="J236" s="98">
        <v>129310</v>
      </c>
      <c r="K236" s="109">
        <v>317690</v>
      </c>
      <c r="L236" s="109"/>
      <c r="M236" s="109"/>
      <c r="N236" s="91"/>
      <c r="O236" s="92"/>
    </row>
    <row r="237" spans="1:15" ht="22.5" thickBot="1">
      <c r="A237" s="95" t="s">
        <v>255</v>
      </c>
      <c r="B237" s="95" t="s">
        <v>67</v>
      </c>
      <c r="C237" s="95" t="s">
        <v>68</v>
      </c>
      <c r="D237" s="113"/>
      <c r="E237" s="113"/>
      <c r="F237" s="96">
        <v>25000</v>
      </c>
      <c r="G237" s="96">
        <v>0</v>
      </c>
      <c r="H237" s="97">
        <v>0</v>
      </c>
      <c r="I237" s="97">
        <v>0</v>
      </c>
      <c r="J237" s="96">
        <v>0</v>
      </c>
      <c r="K237" s="112">
        <v>25000</v>
      </c>
      <c r="L237" s="112"/>
      <c r="M237" s="112"/>
      <c r="N237" s="91"/>
      <c r="O237" s="92"/>
    </row>
    <row r="238" spans="1:15" ht="22.5" thickBot="1">
      <c r="A238" s="111" t="s">
        <v>184</v>
      </c>
      <c r="B238" s="111"/>
      <c r="C238" s="111"/>
      <c r="D238" s="111"/>
      <c r="E238" s="111"/>
      <c r="F238" s="98">
        <v>25000</v>
      </c>
      <c r="G238" s="98">
        <v>0</v>
      </c>
      <c r="H238" s="99">
        <v>0</v>
      </c>
      <c r="I238" s="99">
        <v>0</v>
      </c>
      <c r="J238" s="98">
        <v>0</v>
      </c>
      <c r="K238" s="109">
        <v>25000</v>
      </c>
      <c r="L238" s="109"/>
      <c r="M238" s="109"/>
      <c r="N238" s="91"/>
      <c r="O238" s="92"/>
    </row>
    <row r="239" spans="1:15" ht="22.5" thickBot="1">
      <c r="A239" s="110" t="s">
        <v>269</v>
      </c>
      <c r="B239" s="110"/>
      <c r="C239" s="110"/>
      <c r="D239" s="110"/>
      <c r="E239" s="110"/>
      <c r="F239" s="98">
        <v>472000</v>
      </c>
      <c r="G239" s="98">
        <v>25000</v>
      </c>
      <c r="H239" s="99">
        <v>25000</v>
      </c>
      <c r="I239" s="99">
        <v>0</v>
      </c>
      <c r="J239" s="98">
        <v>129310</v>
      </c>
      <c r="K239" s="109">
        <v>342690</v>
      </c>
      <c r="L239" s="109"/>
      <c r="M239" s="109"/>
      <c r="N239" s="91"/>
      <c r="O239" s="92"/>
    </row>
    <row r="240" spans="1:15" ht="32.25" thickBot="1">
      <c r="A240" s="95" t="s">
        <v>270</v>
      </c>
      <c r="B240" s="95" t="s">
        <v>5</v>
      </c>
      <c r="C240" s="95" t="s">
        <v>151</v>
      </c>
      <c r="D240" s="113" t="s">
        <v>271</v>
      </c>
      <c r="E240" s="113"/>
      <c r="F240" s="96">
        <v>5000</v>
      </c>
      <c r="G240" s="96">
        <v>0</v>
      </c>
      <c r="H240" s="97">
        <v>0</v>
      </c>
      <c r="I240" s="97">
        <v>0</v>
      </c>
      <c r="J240" s="96">
        <v>4800</v>
      </c>
      <c r="K240" s="112">
        <v>200</v>
      </c>
      <c r="L240" s="112"/>
      <c r="M240" s="112"/>
      <c r="N240" s="91"/>
      <c r="O240" s="92"/>
    </row>
    <row r="241" spans="1:15" ht="22.5" thickBot="1">
      <c r="A241" s="111" t="s">
        <v>166</v>
      </c>
      <c r="B241" s="111"/>
      <c r="C241" s="111"/>
      <c r="D241" s="111"/>
      <c r="E241" s="111"/>
      <c r="F241" s="98">
        <v>5000</v>
      </c>
      <c r="G241" s="98">
        <v>0</v>
      </c>
      <c r="H241" s="99">
        <v>0</v>
      </c>
      <c r="I241" s="99">
        <v>0</v>
      </c>
      <c r="J241" s="98">
        <v>4800</v>
      </c>
      <c r="K241" s="109">
        <v>200</v>
      </c>
      <c r="L241" s="109"/>
      <c r="M241" s="109"/>
      <c r="N241" s="91"/>
      <c r="O241" s="92"/>
    </row>
    <row r="242" spans="1:15" ht="22.5" thickBot="1">
      <c r="A242" s="95" t="s">
        <v>270</v>
      </c>
      <c r="B242" s="95" t="s">
        <v>8</v>
      </c>
      <c r="C242" s="95" t="s">
        <v>272</v>
      </c>
      <c r="D242" s="113"/>
      <c r="E242" s="113"/>
      <c r="F242" s="96">
        <v>30000</v>
      </c>
      <c r="G242" s="96">
        <v>0</v>
      </c>
      <c r="H242" s="97">
        <v>0</v>
      </c>
      <c r="I242" s="97">
        <v>0</v>
      </c>
      <c r="J242" s="96">
        <v>15115</v>
      </c>
      <c r="K242" s="112">
        <v>14885</v>
      </c>
      <c r="L242" s="112"/>
      <c r="M242" s="112"/>
      <c r="N242" s="91"/>
      <c r="O242" s="92"/>
    </row>
    <row r="243" spans="1:15" ht="22.5" thickBot="1">
      <c r="A243" s="111" t="s">
        <v>170</v>
      </c>
      <c r="B243" s="111"/>
      <c r="C243" s="111"/>
      <c r="D243" s="111"/>
      <c r="E243" s="111"/>
      <c r="F243" s="98">
        <v>30000</v>
      </c>
      <c r="G243" s="98">
        <v>0</v>
      </c>
      <c r="H243" s="99">
        <v>0</v>
      </c>
      <c r="I243" s="99">
        <v>0</v>
      </c>
      <c r="J243" s="98">
        <v>15115</v>
      </c>
      <c r="K243" s="109">
        <v>14885</v>
      </c>
      <c r="L243" s="109"/>
      <c r="M243" s="109"/>
      <c r="N243" s="91"/>
      <c r="O243" s="92"/>
    </row>
    <row r="244" spans="1:15" ht="22.5" thickBot="1">
      <c r="A244" s="110" t="s">
        <v>273</v>
      </c>
      <c r="B244" s="110"/>
      <c r="C244" s="110"/>
      <c r="D244" s="110"/>
      <c r="E244" s="110"/>
      <c r="F244" s="98">
        <v>35000</v>
      </c>
      <c r="G244" s="98">
        <v>0</v>
      </c>
      <c r="H244" s="99">
        <v>0</v>
      </c>
      <c r="I244" s="99">
        <v>0</v>
      </c>
      <c r="J244" s="98">
        <v>19915</v>
      </c>
      <c r="K244" s="109">
        <v>15085</v>
      </c>
      <c r="L244" s="109"/>
      <c r="M244" s="109"/>
      <c r="N244" s="91"/>
      <c r="O244" s="92"/>
    </row>
    <row r="245" spans="1:15" ht="22.5" thickBot="1">
      <c r="A245" s="95" t="s">
        <v>274</v>
      </c>
      <c r="B245" s="95" t="s">
        <v>5</v>
      </c>
      <c r="C245" s="95" t="s">
        <v>6</v>
      </c>
      <c r="D245" s="113"/>
      <c r="E245" s="113"/>
      <c r="F245" s="96">
        <v>10000</v>
      </c>
      <c r="G245" s="96">
        <v>0</v>
      </c>
      <c r="H245" s="97">
        <v>0</v>
      </c>
      <c r="I245" s="97">
        <v>0</v>
      </c>
      <c r="J245" s="96">
        <v>3787.8</v>
      </c>
      <c r="K245" s="112">
        <v>6212.2</v>
      </c>
      <c r="L245" s="112"/>
      <c r="M245" s="112"/>
      <c r="N245" s="91"/>
      <c r="O245" s="92"/>
    </row>
    <row r="246" spans="1:15" ht="22.5" thickBot="1">
      <c r="A246" s="111" t="s">
        <v>166</v>
      </c>
      <c r="B246" s="111"/>
      <c r="C246" s="111"/>
      <c r="D246" s="111"/>
      <c r="E246" s="111"/>
      <c r="F246" s="98">
        <v>10000</v>
      </c>
      <c r="G246" s="98">
        <v>0</v>
      </c>
      <c r="H246" s="99">
        <v>0</v>
      </c>
      <c r="I246" s="99">
        <v>0</v>
      </c>
      <c r="J246" s="98">
        <v>3787.8</v>
      </c>
      <c r="K246" s="109">
        <v>6212.2</v>
      </c>
      <c r="L246" s="109"/>
      <c r="M246" s="109"/>
      <c r="N246" s="91"/>
      <c r="O246" s="92"/>
    </row>
    <row r="247" spans="1:15" ht="22.5" thickBot="1">
      <c r="A247" s="95" t="s">
        <v>274</v>
      </c>
      <c r="B247" s="95" t="s">
        <v>8</v>
      </c>
      <c r="C247" s="95" t="s">
        <v>200</v>
      </c>
      <c r="D247" s="113"/>
      <c r="E247" s="113"/>
      <c r="F247" s="96">
        <v>200000</v>
      </c>
      <c r="G247" s="96">
        <v>0</v>
      </c>
      <c r="H247" s="97">
        <v>0</v>
      </c>
      <c r="I247" s="97">
        <v>0</v>
      </c>
      <c r="J247" s="96">
        <v>86815</v>
      </c>
      <c r="K247" s="112">
        <v>113185</v>
      </c>
      <c r="L247" s="112"/>
      <c r="M247" s="112"/>
      <c r="N247" s="91"/>
      <c r="O247" s="92"/>
    </row>
    <row r="248" spans="1:15" ht="22.5" thickBot="1">
      <c r="A248" s="111" t="s">
        <v>170</v>
      </c>
      <c r="B248" s="111"/>
      <c r="C248" s="111"/>
      <c r="D248" s="111"/>
      <c r="E248" s="111"/>
      <c r="F248" s="98">
        <v>200000</v>
      </c>
      <c r="G248" s="98">
        <v>0</v>
      </c>
      <c r="H248" s="99">
        <v>0</v>
      </c>
      <c r="I248" s="99">
        <v>0</v>
      </c>
      <c r="J248" s="98">
        <v>86815</v>
      </c>
      <c r="K248" s="109">
        <v>113185</v>
      </c>
      <c r="L248" s="109"/>
      <c r="M248" s="109"/>
      <c r="N248" s="91"/>
      <c r="O248" s="92"/>
    </row>
    <row r="249" spans="1:15" ht="32.25" thickBot="1">
      <c r="A249" s="95" t="s">
        <v>274</v>
      </c>
      <c r="B249" s="95" t="s">
        <v>54</v>
      </c>
      <c r="C249" s="95" t="s">
        <v>52</v>
      </c>
      <c r="D249" s="113"/>
      <c r="E249" s="113"/>
      <c r="F249" s="96">
        <v>900000</v>
      </c>
      <c r="G249" s="96">
        <v>0</v>
      </c>
      <c r="H249" s="97">
        <v>0</v>
      </c>
      <c r="I249" s="97">
        <v>0</v>
      </c>
      <c r="J249" s="96">
        <v>343946.57</v>
      </c>
      <c r="K249" s="112">
        <v>556053.43000000005</v>
      </c>
      <c r="L249" s="112"/>
      <c r="M249" s="112"/>
      <c r="N249" s="91"/>
      <c r="O249" s="92"/>
    </row>
    <row r="250" spans="1:15" ht="22.5" thickBot="1">
      <c r="A250" s="111" t="s">
        <v>174</v>
      </c>
      <c r="B250" s="111"/>
      <c r="C250" s="111"/>
      <c r="D250" s="111"/>
      <c r="E250" s="111"/>
      <c r="F250" s="98">
        <v>900000</v>
      </c>
      <c r="G250" s="98">
        <v>0</v>
      </c>
      <c r="H250" s="99">
        <v>0</v>
      </c>
      <c r="I250" s="99">
        <v>0</v>
      </c>
      <c r="J250" s="98">
        <v>343946.57</v>
      </c>
      <c r="K250" s="109">
        <v>556053.43000000005</v>
      </c>
      <c r="L250" s="109"/>
      <c r="M250" s="109"/>
      <c r="N250" s="91"/>
      <c r="O250" s="92"/>
    </row>
    <row r="251" spans="1:15" ht="22.5" thickBot="1">
      <c r="A251" s="95" t="s">
        <v>274</v>
      </c>
      <c r="B251" s="95" t="s">
        <v>9</v>
      </c>
      <c r="C251" s="95" t="s">
        <v>111</v>
      </c>
      <c r="D251" s="113"/>
      <c r="E251" s="113"/>
      <c r="F251" s="96">
        <v>100000</v>
      </c>
      <c r="G251" s="96">
        <v>0</v>
      </c>
      <c r="H251" s="97">
        <v>0</v>
      </c>
      <c r="I251" s="97">
        <v>0</v>
      </c>
      <c r="J251" s="96">
        <v>0</v>
      </c>
      <c r="K251" s="112">
        <v>100000</v>
      </c>
      <c r="L251" s="112"/>
      <c r="M251" s="112"/>
      <c r="N251" s="91"/>
      <c r="O251" s="92"/>
    </row>
    <row r="252" spans="1:15" ht="22.5" thickBot="1">
      <c r="A252" s="111" t="s">
        <v>178</v>
      </c>
      <c r="B252" s="111"/>
      <c r="C252" s="111"/>
      <c r="D252" s="111"/>
      <c r="E252" s="111"/>
      <c r="F252" s="98">
        <v>100000</v>
      </c>
      <c r="G252" s="98">
        <v>0</v>
      </c>
      <c r="H252" s="99">
        <v>0</v>
      </c>
      <c r="I252" s="99">
        <v>0</v>
      </c>
      <c r="J252" s="98">
        <v>0</v>
      </c>
      <c r="K252" s="109">
        <v>100000</v>
      </c>
      <c r="L252" s="109"/>
      <c r="M252" s="109"/>
      <c r="N252" s="91"/>
      <c r="O252" s="92"/>
    </row>
    <row r="253" spans="1:15" ht="22.5" thickBot="1">
      <c r="A253" s="110" t="s">
        <v>275</v>
      </c>
      <c r="B253" s="110"/>
      <c r="C253" s="110"/>
      <c r="D253" s="110"/>
      <c r="E253" s="110"/>
      <c r="F253" s="98">
        <v>1210000</v>
      </c>
      <c r="G253" s="98">
        <v>0</v>
      </c>
      <c r="H253" s="99">
        <v>0</v>
      </c>
      <c r="I253" s="99">
        <v>0</v>
      </c>
      <c r="J253" s="98">
        <v>434549.37</v>
      </c>
      <c r="K253" s="109">
        <v>775450.63</v>
      </c>
      <c r="L253" s="109"/>
      <c r="M253" s="109"/>
      <c r="N253" s="91"/>
      <c r="O253" s="92"/>
    </row>
    <row r="254" spans="1:15" ht="22.5" thickBot="1">
      <c r="A254" s="95" t="s">
        <v>96</v>
      </c>
      <c r="B254" s="95" t="s">
        <v>96</v>
      </c>
      <c r="C254" s="95" t="s">
        <v>12</v>
      </c>
      <c r="D254" s="113"/>
      <c r="E254" s="113"/>
      <c r="F254" s="96">
        <v>110000</v>
      </c>
      <c r="G254" s="96">
        <v>0</v>
      </c>
      <c r="H254" s="97">
        <v>0</v>
      </c>
      <c r="I254" s="97">
        <v>0</v>
      </c>
      <c r="J254" s="96">
        <v>27965</v>
      </c>
      <c r="K254" s="112">
        <v>82035</v>
      </c>
      <c r="L254" s="112"/>
      <c r="M254" s="112"/>
      <c r="N254" s="91"/>
      <c r="O254" s="92"/>
    </row>
    <row r="255" spans="1:15" ht="22.5" thickBot="1">
      <c r="A255" s="95" t="s">
        <v>96</v>
      </c>
      <c r="B255" s="95" t="s">
        <v>96</v>
      </c>
      <c r="C255" s="95" t="s">
        <v>51</v>
      </c>
      <c r="D255" s="113"/>
      <c r="E255" s="113"/>
      <c r="F255" s="96">
        <v>90000</v>
      </c>
      <c r="G255" s="96">
        <v>0</v>
      </c>
      <c r="H255" s="97">
        <v>0</v>
      </c>
      <c r="I255" s="97">
        <v>0</v>
      </c>
      <c r="J255" s="96">
        <v>32500</v>
      </c>
      <c r="K255" s="112">
        <v>57500</v>
      </c>
      <c r="L255" s="112"/>
      <c r="M255" s="112"/>
      <c r="N255" s="91"/>
      <c r="O255" s="92"/>
    </row>
    <row r="256" spans="1:15" ht="22.5" thickBot="1">
      <c r="A256" s="95" t="s">
        <v>96</v>
      </c>
      <c r="B256" s="95" t="s">
        <v>96</v>
      </c>
      <c r="C256" s="95" t="s">
        <v>276</v>
      </c>
      <c r="D256" s="113"/>
      <c r="E256" s="113"/>
      <c r="F256" s="96">
        <v>900003</v>
      </c>
      <c r="G256" s="96">
        <v>0</v>
      </c>
      <c r="H256" s="97">
        <v>475000</v>
      </c>
      <c r="I256" s="97">
        <v>0</v>
      </c>
      <c r="J256" s="96">
        <v>38470</v>
      </c>
      <c r="K256" s="112">
        <v>386533</v>
      </c>
      <c r="L256" s="112"/>
      <c r="M256" s="112"/>
      <c r="N256" s="91"/>
      <c r="O256" s="92"/>
    </row>
    <row r="257" spans="1:15" ht="22.5" thickBot="1">
      <c r="A257" s="95" t="s">
        <v>96</v>
      </c>
      <c r="B257" s="95" t="s">
        <v>96</v>
      </c>
      <c r="C257" s="95" t="s">
        <v>11</v>
      </c>
      <c r="D257" s="113"/>
      <c r="E257" s="113"/>
      <c r="F257" s="96">
        <v>135000</v>
      </c>
      <c r="G257" s="96">
        <v>0</v>
      </c>
      <c r="H257" s="97">
        <v>0</v>
      </c>
      <c r="I257" s="97">
        <v>0</v>
      </c>
      <c r="J257" s="96">
        <v>0</v>
      </c>
      <c r="K257" s="112">
        <v>135000</v>
      </c>
      <c r="L257" s="112"/>
      <c r="M257" s="112"/>
      <c r="N257" s="91"/>
      <c r="O257" s="92"/>
    </row>
    <row r="258" spans="1:15" ht="22.5" thickBot="1">
      <c r="A258" s="95" t="s">
        <v>96</v>
      </c>
      <c r="B258" s="95" t="s">
        <v>96</v>
      </c>
      <c r="C258" s="95" t="s">
        <v>277</v>
      </c>
      <c r="D258" s="113"/>
      <c r="E258" s="113"/>
      <c r="F258" s="96">
        <v>162277</v>
      </c>
      <c r="G258" s="96">
        <v>0</v>
      </c>
      <c r="H258" s="97">
        <v>0</v>
      </c>
      <c r="I258" s="97">
        <v>0</v>
      </c>
      <c r="J258" s="96">
        <v>162277</v>
      </c>
      <c r="K258" s="112">
        <v>0</v>
      </c>
      <c r="L258" s="112"/>
      <c r="M258" s="112"/>
      <c r="N258" s="91"/>
      <c r="O258" s="92"/>
    </row>
    <row r="259" spans="1:15" ht="22.5" thickBot="1">
      <c r="A259" s="111" t="s">
        <v>278</v>
      </c>
      <c r="B259" s="111"/>
      <c r="C259" s="111"/>
      <c r="D259" s="111"/>
      <c r="E259" s="111"/>
      <c r="F259" s="98">
        <v>1397280</v>
      </c>
      <c r="G259" s="98">
        <v>0</v>
      </c>
      <c r="H259" s="99">
        <v>475000</v>
      </c>
      <c r="I259" s="99">
        <v>0</v>
      </c>
      <c r="J259" s="98">
        <v>261212</v>
      </c>
      <c r="K259" s="109">
        <v>661068</v>
      </c>
      <c r="L259" s="109"/>
      <c r="M259" s="109"/>
      <c r="N259" s="91"/>
      <c r="O259" s="92"/>
    </row>
    <row r="260" spans="1:15" ht="22.5" thickBot="1">
      <c r="A260" s="110" t="s">
        <v>279</v>
      </c>
      <c r="B260" s="110"/>
      <c r="C260" s="110"/>
      <c r="D260" s="110"/>
      <c r="E260" s="110"/>
      <c r="F260" s="98">
        <v>1397280</v>
      </c>
      <c r="G260" s="98">
        <v>0</v>
      </c>
      <c r="H260" s="99">
        <v>475000</v>
      </c>
      <c r="I260" s="99">
        <v>0</v>
      </c>
      <c r="J260" s="98">
        <v>261212</v>
      </c>
      <c r="K260" s="109">
        <v>661068</v>
      </c>
      <c r="L260" s="109"/>
      <c r="M260" s="109"/>
      <c r="N260" s="91"/>
      <c r="O260" s="92"/>
    </row>
    <row r="261" spans="1:15" ht="22.5" thickBot="1">
      <c r="A261" s="111" t="s">
        <v>280</v>
      </c>
      <c r="B261" s="111"/>
      <c r="C261" s="111"/>
      <c r="D261" s="111"/>
      <c r="E261" s="111"/>
      <c r="F261" s="98">
        <v>29871700</v>
      </c>
      <c r="G261" s="98">
        <v>770000</v>
      </c>
      <c r="H261" s="99">
        <v>770000</v>
      </c>
      <c r="I261" s="99">
        <v>2381679.1</v>
      </c>
      <c r="J261" s="98">
        <v>9598105.5299999993</v>
      </c>
      <c r="K261" s="109">
        <v>17891915.370000001</v>
      </c>
      <c r="L261" s="109"/>
      <c r="M261" s="109"/>
      <c r="N261" s="91"/>
      <c r="O261" s="92"/>
    </row>
  </sheetData>
  <mergeCells count="518">
    <mergeCell ref="D37:E37"/>
    <mergeCell ref="D38:E38"/>
    <mergeCell ref="D34:E34"/>
    <mergeCell ref="D35:E35"/>
    <mergeCell ref="D36:E36"/>
    <mergeCell ref="D50:E50"/>
    <mergeCell ref="D51:E51"/>
    <mergeCell ref="D46:E46"/>
    <mergeCell ref="D48:E48"/>
    <mergeCell ref="D43:E43"/>
    <mergeCell ref="D44:E44"/>
    <mergeCell ref="D45:E45"/>
    <mergeCell ref="D31:E31"/>
    <mergeCell ref="D32:E32"/>
    <mergeCell ref="D33:E33"/>
    <mergeCell ref="D28:E28"/>
    <mergeCell ref="D29:E29"/>
    <mergeCell ref="D30:E30"/>
    <mergeCell ref="D25:E25"/>
    <mergeCell ref="D26:E26"/>
    <mergeCell ref="D27:E27"/>
    <mergeCell ref="D5:E5"/>
    <mergeCell ref="D6:E6"/>
    <mergeCell ref="A1:M1"/>
    <mergeCell ref="A2:M2"/>
    <mergeCell ref="A3:M3"/>
    <mergeCell ref="A4:M4"/>
    <mergeCell ref="K5:M5"/>
    <mergeCell ref="K6:M6"/>
    <mergeCell ref="D13:E13"/>
    <mergeCell ref="D10:E10"/>
    <mergeCell ref="D12:E12"/>
    <mergeCell ref="D7:E7"/>
    <mergeCell ref="D8:E8"/>
    <mergeCell ref="K7:M7"/>
    <mergeCell ref="K8:M8"/>
    <mergeCell ref="D9:E9"/>
    <mergeCell ref="K9:M9"/>
    <mergeCell ref="K10:M10"/>
    <mergeCell ref="A11:E11"/>
    <mergeCell ref="K11:M11"/>
    <mergeCell ref="K12:M12"/>
    <mergeCell ref="K13:M13"/>
    <mergeCell ref="K14:M14"/>
    <mergeCell ref="K15:M15"/>
    <mergeCell ref="D16:E16"/>
    <mergeCell ref="K16:M16"/>
    <mergeCell ref="K17:M17"/>
    <mergeCell ref="A18:E18"/>
    <mergeCell ref="K18:M18"/>
    <mergeCell ref="K19:M19"/>
    <mergeCell ref="K20:M20"/>
    <mergeCell ref="D14:E14"/>
    <mergeCell ref="D15:E15"/>
    <mergeCell ref="D19:E19"/>
    <mergeCell ref="D20:E20"/>
    <mergeCell ref="D17:E17"/>
    <mergeCell ref="K21:M21"/>
    <mergeCell ref="K22:M22"/>
    <mergeCell ref="A23:E23"/>
    <mergeCell ref="K23:M23"/>
    <mergeCell ref="K24:M24"/>
    <mergeCell ref="K25:M25"/>
    <mergeCell ref="K26:M26"/>
    <mergeCell ref="K27:M27"/>
    <mergeCell ref="K28:M28"/>
    <mergeCell ref="D22:E22"/>
    <mergeCell ref="D24:E24"/>
    <mergeCell ref="D21:E21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D39:E39"/>
    <mergeCell ref="K39:M39"/>
    <mergeCell ref="K40:M40"/>
    <mergeCell ref="A41:E41"/>
    <mergeCell ref="K41:M41"/>
    <mergeCell ref="K42:M42"/>
    <mergeCell ref="K43:M43"/>
    <mergeCell ref="K44:M44"/>
    <mergeCell ref="D40:E40"/>
    <mergeCell ref="D42:E42"/>
    <mergeCell ref="K45:M45"/>
    <mergeCell ref="K46:M46"/>
    <mergeCell ref="D47:E47"/>
    <mergeCell ref="K47:M47"/>
    <mergeCell ref="K48:M48"/>
    <mergeCell ref="A49:E49"/>
    <mergeCell ref="K49:M49"/>
    <mergeCell ref="K50:M50"/>
    <mergeCell ref="K51:M51"/>
    <mergeCell ref="K52:M52"/>
    <mergeCell ref="K53:M53"/>
    <mergeCell ref="A54:E54"/>
    <mergeCell ref="K54:M54"/>
    <mergeCell ref="K55:M55"/>
    <mergeCell ref="D56:E56"/>
    <mergeCell ref="K56:M56"/>
    <mergeCell ref="K57:M57"/>
    <mergeCell ref="K58:M58"/>
    <mergeCell ref="A58:E58"/>
    <mergeCell ref="D55:E55"/>
    <mergeCell ref="D57:E57"/>
    <mergeCell ref="D53:E53"/>
    <mergeCell ref="D52:E52"/>
    <mergeCell ref="K59:M59"/>
    <mergeCell ref="K60:M60"/>
    <mergeCell ref="K61:M61"/>
    <mergeCell ref="A62:E62"/>
    <mergeCell ref="K62:M62"/>
    <mergeCell ref="D63:E63"/>
    <mergeCell ref="K63:M63"/>
    <mergeCell ref="D64:E64"/>
    <mergeCell ref="K64:M64"/>
    <mergeCell ref="D59:E59"/>
    <mergeCell ref="A60:E60"/>
    <mergeCell ref="D61:E61"/>
    <mergeCell ref="K65:M65"/>
    <mergeCell ref="A66:E66"/>
    <mergeCell ref="K66:M66"/>
    <mergeCell ref="K67:M67"/>
    <mergeCell ref="K68:M68"/>
    <mergeCell ref="D69:E69"/>
    <mergeCell ref="K69:M69"/>
    <mergeCell ref="K70:M70"/>
    <mergeCell ref="A71:E71"/>
    <mergeCell ref="K71:M71"/>
    <mergeCell ref="D67:E67"/>
    <mergeCell ref="D68:E68"/>
    <mergeCell ref="A65:E65"/>
    <mergeCell ref="D70:E70"/>
    <mergeCell ref="K72:M72"/>
    <mergeCell ref="K73:M73"/>
    <mergeCell ref="D74:E74"/>
    <mergeCell ref="K74:M74"/>
    <mergeCell ref="K75:M75"/>
    <mergeCell ref="A76:E76"/>
    <mergeCell ref="K76:M76"/>
    <mergeCell ref="K77:M77"/>
    <mergeCell ref="K78:M78"/>
    <mergeCell ref="D77:E77"/>
    <mergeCell ref="D78:E78"/>
    <mergeCell ref="D73:E73"/>
    <mergeCell ref="D75:E75"/>
    <mergeCell ref="D72:E72"/>
    <mergeCell ref="K79:M79"/>
    <mergeCell ref="K80:M80"/>
    <mergeCell ref="D81:E81"/>
    <mergeCell ref="K81:M81"/>
    <mergeCell ref="K82:M82"/>
    <mergeCell ref="A83:E83"/>
    <mergeCell ref="K83:M83"/>
    <mergeCell ref="K84:M84"/>
    <mergeCell ref="D85:E85"/>
    <mergeCell ref="K85:M85"/>
    <mergeCell ref="D82:E82"/>
    <mergeCell ref="D84:E84"/>
    <mergeCell ref="D79:E79"/>
    <mergeCell ref="D80:E80"/>
    <mergeCell ref="K86:M86"/>
    <mergeCell ref="K87:M87"/>
    <mergeCell ref="K88:M88"/>
    <mergeCell ref="A89:E89"/>
    <mergeCell ref="K89:M89"/>
    <mergeCell ref="D90:E90"/>
    <mergeCell ref="K90:M90"/>
    <mergeCell ref="D91:E91"/>
    <mergeCell ref="K91:M91"/>
    <mergeCell ref="D86:E86"/>
    <mergeCell ref="A87:E87"/>
    <mergeCell ref="D88:E88"/>
    <mergeCell ref="K92:M92"/>
    <mergeCell ref="A93:E93"/>
    <mergeCell ref="K93:M93"/>
    <mergeCell ref="K94:M94"/>
    <mergeCell ref="K95:M95"/>
    <mergeCell ref="K96:M96"/>
    <mergeCell ref="K97:M97"/>
    <mergeCell ref="K98:M98"/>
    <mergeCell ref="D99:E99"/>
    <mergeCell ref="K99:M99"/>
    <mergeCell ref="D94:E94"/>
    <mergeCell ref="D95:E95"/>
    <mergeCell ref="D96:E96"/>
    <mergeCell ref="A92:E92"/>
    <mergeCell ref="D97:E97"/>
    <mergeCell ref="D98:E98"/>
    <mergeCell ref="K100:M100"/>
    <mergeCell ref="A101:E101"/>
    <mergeCell ref="K101:M101"/>
    <mergeCell ref="D102:E102"/>
    <mergeCell ref="K102:M102"/>
    <mergeCell ref="K103:M103"/>
    <mergeCell ref="K104:M104"/>
    <mergeCell ref="D105:E105"/>
    <mergeCell ref="K105:M105"/>
    <mergeCell ref="D103:E103"/>
    <mergeCell ref="A104:E104"/>
    <mergeCell ref="D100:E100"/>
    <mergeCell ref="K106:M106"/>
    <mergeCell ref="K107:M107"/>
    <mergeCell ref="K108:M108"/>
    <mergeCell ref="A109:E109"/>
    <mergeCell ref="K109:M109"/>
    <mergeCell ref="K110:M110"/>
    <mergeCell ref="D111:E111"/>
    <mergeCell ref="K111:M111"/>
    <mergeCell ref="K112:M112"/>
    <mergeCell ref="D112:E112"/>
    <mergeCell ref="D110:E110"/>
    <mergeCell ref="A107:E107"/>
    <mergeCell ref="D108:E108"/>
    <mergeCell ref="A106:E106"/>
    <mergeCell ref="K113:M113"/>
    <mergeCell ref="K114:M114"/>
    <mergeCell ref="A115:E115"/>
    <mergeCell ref="K115:M115"/>
    <mergeCell ref="D116:E116"/>
    <mergeCell ref="K116:M116"/>
    <mergeCell ref="D117:E117"/>
    <mergeCell ref="K117:M117"/>
    <mergeCell ref="A118:E118"/>
    <mergeCell ref="K118:M118"/>
    <mergeCell ref="A113:E113"/>
    <mergeCell ref="D114:E114"/>
    <mergeCell ref="K119:M119"/>
    <mergeCell ref="K120:M120"/>
    <mergeCell ref="K121:M121"/>
    <mergeCell ref="D122:E122"/>
    <mergeCell ref="K122:M122"/>
    <mergeCell ref="K123:M123"/>
    <mergeCell ref="A124:E124"/>
    <mergeCell ref="K124:M124"/>
    <mergeCell ref="K125:M125"/>
    <mergeCell ref="D121:E121"/>
    <mergeCell ref="D123:E123"/>
    <mergeCell ref="D120:E120"/>
    <mergeCell ref="A119:E119"/>
    <mergeCell ref="D125:E125"/>
    <mergeCell ref="K126:M126"/>
    <mergeCell ref="K127:M127"/>
    <mergeCell ref="K128:M128"/>
    <mergeCell ref="D129:E129"/>
    <mergeCell ref="K129:M129"/>
    <mergeCell ref="K130:M130"/>
    <mergeCell ref="A131:E131"/>
    <mergeCell ref="K131:M131"/>
    <mergeCell ref="K132:M132"/>
    <mergeCell ref="D130:E130"/>
    <mergeCell ref="D132:E132"/>
    <mergeCell ref="D127:E127"/>
    <mergeCell ref="D128:E128"/>
    <mergeCell ref="D126:E126"/>
    <mergeCell ref="K133:M133"/>
    <mergeCell ref="K134:M134"/>
    <mergeCell ref="D135:E135"/>
    <mergeCell ref="K135:M135"/>
    <mergeCell ref="K136:M136"/>
    <mergeCell ref="A137:E137"/>
    <mergeCell ref="K137:M137"/>
    <mergeCell ref="D138:E138"/>
    <mergeCell ref="K138:M138"/>
    <mergeCell ref="D136:E136"/>
    <mergeCell ref="D133:E133"/>
    <mergeCell ref="D134:E134"/>
    <mergeCell ref="K139:M139"/>
    <mergeCell ref="A140:E140"/>
    <mergeCell ref="K140:M140"/>
    <mergeCell ref="A141:E141"/>
    <mergeCell ref="K141:M141"/>
    <mergeCell ref="K142:M142"/>
    <mergeCell ref="K143:M143"/>
    <mergeCell ref="D144:E144"/>
    <mergeCell ref="K144:M144"/>
    <mergeCell ref="D139:E139"/>
    <mergeCell ref="D142:E142"/>
    <mergeCell ref="D143:E143"/>
    <mergeCell ref="K145:M145"/>
    <mergeCell ref="K146:M146"/>
    <mergeCell ref="K147:M147"/>
    <mergeCell ref="A148:E148"/>
    <mergeCell ref="K148:M148"/>
    <mergeCell ref="K149:M149"/>
    <mergeCell ref="D150:E150"/>
    <mergeCell ref="K150:M150"/>
    <mergeCell ref="K151:M151"/>
    <mergeCell ref="D149:E149"/>
    <mergeCell ref="D145:E145"/>
    <mergeCell ref="A146:E146"/>
    <mergeCell ref="D147:E147"/>
    <mergeCell ref="D151:E151"/>
    <mergeCell ref="K152:M152"/>
    <mergeCell ref="K153:M153"/>
    <mergeCell ref="K154:M154"/>
    <mergeCell ref="D155:E155"/>
    <mergeCell ref="K155:M155"/>
    <mergeCell ref="K156:M156"/>
    <mergeCell ref="K157:M157"/>
    <mergeCell ref="D158:E158"/>
    <mergeCell ref="K158:M158"/>
    <mergeCell ref="A157:E157"/>
    <mergeCell ref="D154:E154"/>
    <mergeCell ref="D156:E156"/>
    <mergeCell ref="D153:E153"/>
    <mergeCell ref="A152:E152"/>
    <mergeCell ref="K159:M159"/>
    <mergeCell ref="A160:E160"/>
    <mergeCell ref="K160:M160"/>
    <mergeCell ref="K161:M161"/>
    <mergeCell ref="D162:E162"/>
    <mergeCell ref="K162:M162"/>
    <mergeCell ref="K163:M163"/>
    <mergeCell ref="K164:M164"/>
    <mergeCell ref="K165:M165"/>
    <mergeCell ref="A159:E159"/>
    <mergeCell ref="D163:E163"/>
    <mergeCell ref="A164:E164"/>
    <mergeCell ref="D165:E165"/>
    <mergeCell ref="D161:E161"/>
    <mergeCell ref="K166:M166"/>
    <mergeCell ref="D167:E167"/>
    <mergeCell ref="K167:M167"/>
    <mergeCell ref="A168:E168"/>
    <mergeCell ref="K168:M168"/>
    <mergeCell ref="K169:M169"/>
    <mergeCell ref="D170:E170"/>
    <mergeCell ref="K170:M170"/>
    <mergeCell ref="A171:E171"/>
    <mergeCell ref="K171:M171"/>
    <mergeCell ref="A166:E166"/>
    <mergeCell ref="A169:E169"/>
    <mergeCell ref="K172:M172"/>
    <mergeCell ref="K173:M173"/>
    <mergeCell ref="K174:M174"/>
    <mergeCell ref="D175:E175"/>
    <mergeCell ref="K175:M175"/>
    <mergeCell ref="K176:M176"/>
    <mergeCell ref="A177:E177"/>
    <mergeCell ref="K177:M177"/>
    <mergeCell ref="K178:M178"/>
    <mergeCell ref="D176:E176"/>
    <mergeCell ref="D173:E173"/>
    <mergeCell ref="D174:E174"/>
    <mergeCell ref="A172:E172"/>
    <mergeCell ref="D178:E178"/>
    <mergeCell ref="K179:M179"/>
    <mergeCell ref="K180:M180"/>
    <mergeCell ref="A181:E181"/>
    <mergeCell ref="K181:M181"/>
    <mergeCell ref="K182:M182"/>
    <mergeCell ref="D183:E183"/>
    <mergeCell ref="K183:M183"/>
    <mergeCell ref="K184:M184"/>
    <mergeCell ref="A185:E185"/>
    <mergeCell ref="K185:M185"/>
    <mergeCell ref="D184:E184"/>
    <mergeCell ref="D182:E182"/>
    <mergeCell ref="D180:E180"/>
    <mergeCell ref="D179:E179"/>
    <mergeCell ref="K186:M186"/>
    <mergeCell ref="K187:M187"/>
    <mergeCell ref="K188:M188"/>
    <mergeCell ref="D189:E189"/>
    <mergeCell ref="K189:M189"/>
    <mergeCell ref="K190:M190"/>
    <mergeCell ref="K191:M191"/>
    <mergeCell ref="D192:E192"/>
    <mergeCell ref="K192:M192"/>
    <mergeCell ref="D186:E186"/>
    <mergeCell ref="D190:E190"/>
    <mergeCell ref="A191:E191"/>
    <mergeCell ref="D187:E187"/>
    <mergeCell ref="D188:E188"/>
    <mergeCell ref="K193:M193"/>
    <mergeCell ref="A194:E194"/>
    <mergeCell ref="K194:M194"/>
    <mergeCell ref="K195:M195"/>
    <mergeCell ref="K196:M196"/>
    <mergeCell ref="K197:M197"/>
    <mergeCell ref="K198:M198"/>
    <mergeCell ref="K199:M199"/>
    <mergeCell ref="K200:M200"/>
    <mergeCell ref="D195:E195"/>
    <mergeCell ref="A193:E193"/>
    <mergeCell ref="D199:E199"/>
    <mergeCell ref="D200:E200"/>
    <mergeCell ref="D196:E196"/>
    <mergeCell ref="D197:E197"/>
    <mergeCell ref="D198:E198"/>
    <mergeCell ref="K201:M201"/>
    <mergeCell ref="K202:M202"/>
    <mergeCell ref="K203:M203"/>
    <mergeCell ref="D204:E204"/>
    <mergeCell ref="K204:M204"/>
    <mergeCell ref="D205:E205"/>
    <mergeCell ref="K205:M205"/>
    <mergeCell ref="A206:E206"/>
    <mergeCell ref="K206:M206"/>
    <mergeCell ref="D202:E202"/>
    <mergeCell ref="D203:E203"/>
    <mergeCell ref="D201:E201"/>
    <mergeCell ref="K207:M207"/>
    <mergeCell ref="K208:M208"/>
    <mergeCell ref="D209:E209"/>
    <mergeCell ref="K209:M209"/>
    <mergeCell ref="D210:E210"/>
    <mergeCell ref="K210:M210"/>
    <mergeCell ref="A211:E211"/>
    <mergeCell ref="K211:M211"/>
    <mergeCell ref="A212:E212"/>
    <mergeCell ref="K212:M212"/>
    <mergeCell ref="D208:E208"/>
    <mergeCell ref="A207:E207"/>
    <mergeCell ref="K213:M213"/>
    <mergeCell ref="K214:M214"/>
    <mergeCell ref="D215:E215"/>
    <mergeCell ref="K215:M215"/>
    <mergeCell ref="K216:M216"/>
    <mergeCell ref="K217:M217"/>
    <mergeCell ref="K218:M218"/>
    <mergeCell ref="K219:M219"/>
    <mergeCell ref="D220:E220"/>
    <mergeCell ref="K220:M220"/>
    <mergeCell ref="D213:E213"/>
    <mergeCell ref="A217:E217"/>
    <mergeCell ref="D218:E218"/>
    <mergeCell ref="A219:E219"/>
    <mergeCell ref="D214:E214"/>
    <mergeCell ref="D216:E216"/>
    <mergeCell ref="K221:M221"/>
    <mergeCell ref="A222:E222"/>
    <mergeCell ref="K222:M222"/>
    <mergeCell ref="K223:M223"/>
    <mergeCell ref="K224:M224"/>
    <mergeCell ref="K225:M225"/>
    <mergeCell ref="K226:M226"/>
    <mergeCell ref="K227:M227"/>
    <mergeCell ref="K228:M228"/>
    <mergeCell ref="A221:E221"/>
    <mergeCell ref="D226:E226"/>
    <mergeCell ref="D227:E227"/>
    <mergeCell ref="D228:E228"/>
    <mergeCell ref="D223:E223"/>
    <mergeCell ref="D224:E224"/>
    <mergeCell ref="D225:E225"/>
    <mergeCell ref="K229:M229"/>
    <mergeCell ref="K230:M230"/>
    <mergeCell ref="K231:M231"/>
    <mergeCell ref="K232:M232"/>
    <mergeCell ref="K233:M233"/>
    <mergeCell ref="D234:E234"/>
    <mergeCell ref="K234:M234"/>
    <mergeCell ref="K235:M235"/>
    <mergeCell ref="K236:M236"/>
    <mergeCell ref="D229:E229"/>
    <mergeCell ref="D230:E230"/>
    <mergeCell ref="D231:E231"/>
    <mergeCell ref="D235:E235"/>
    <mergeCell ref="A236:E236"/>
    <mergeCell ref="D232:E232"/>
    <mergeCell ref="D233:E233"/>
    <mergeCell ref="K237:M237"/>
    <mergeCell ref="A238:E238"/>
    <mergeCell ref="K238:M238"/>
    <mergeCell ref="K239:M239"/>
    <mergeCell ref="K240:M240"/>
    <mergeCell ref="K241:M241"/>
    <mergeCell ref="D242:E242"/>
    <mergeCell ref="K242:M242"/>
    <mergeCell ref="A243:E243"/>
    <mergeCell ref="K243:M243"/>
    <mergeCell ref="A239:E239"/>
    <mergeCell ref="D240:E240"/>
    <mergeCell ref="D237:E237"/>
    <mergeCell ref="A241:E241"/>
    <mergeCell ref="K244:M244"/>
    <mergeCell ref="K245:M245"/>
    <mergeCell ref="K246:M246"/>
    <mergeCell ref="K247:M247"/>
    <mergeCell ref="K248:M248"/>
    <mergeCell ref="K249:M249"/>
    <mergeCell ref="K250:M250"/>
    <mergeCell ref="D251:E251"/>
    <mergeCell ref="K251:M251"/>
    <mergeCell ref="D247:E247"/>
    <mergeCell ref="A248:E248"/>
    <mergeCell ref="D249:E249"/>
    <mergeCell ref="A244:E244"/>
    <mergeCell ref="D245:E245"/>
    <mergeCell ref="A246:E246"/>
    <mergeCell ref="A250:E250"/>
    <mergeCell ref="K259:M259"/>
    <mergeCell ref="A260:E260"/>
    <mergeCell ref="K260:M260"/>
    <mergeCell ref="A261:E261"/>
    <mergeCell ref="K261:M261"/>
    <mergeCell ref="K252:M252"/>
    <mergeCell ref="A253:E253"/>
    <mergeCell ref="K253:M253"/>
    <mergeCell ref="K254:M254"/>
    <mergeCell ref="K255:M255"/>
    <mergeCell ref="K256:M256"/>
    <mergeCell ref="D257:E257"/>
    <mergeCell ref="K257:M257"/>
    <mergeCell ref="D258:E258"/>
    <mergeCell ref="K258:M258"/>
    <mergeCell ref="A259:E259"/>
    <mergeCell ref="D256:E256"/>
    <mergeCell ref="D254:E254"/>
    <mergeCell ref="D255:E255"/>
    <mergeCell ref="A252:E252"/>
  </mergeCells>
  <phoneticPr fontId="2" type="noConversion"/>
  <pageMargins left="0.27" right="0.15748031496062992" top="0.17" bottom="0.19685039370078741" header="0.17" footer="0.19685039370078741"/>
  <pageSetup paperSize="9" scale="75" fitToHeight="7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zoomScaleNormal="75" workbookViewId="0">
      <selection activeCell="B11" sqref="B11"/>
    </sheetView>
  </sheetViews>
  <sheetFormatPr defaultColWidth="9.140625" defaultRowHeight="21.75"/>
  <cols>
    <col min="1" max="1" width="9.42578125" style="61" bestFit="1" customWidth="1"/>
    <col min="2" max="2" width="43.28515625" style="63" bestFit="1" customWidth="1"/>
    <col min="3" max="3" width="14.5703125" style="61" customWidth="1"/>
    <col min="4" max="4" width="14" style="61" customWidth="1"/>
    <col min="5" max="5" width="18.85546875" style="61" customWidth="1"/>
    <col min="6" max="6" width="10.5703125" style="61" customWidth="1"/>
    <col min="7" max="7" width="3" style="61" customWidth="1"/>
    <col min="8" max="8" width="15" style="61" customWidth="1"/>
    <col min="9" max="9" width="12.7109375" style="62" bestFit="1" customWidth="1"/>
    <col min="10" max="16384" width="9.140625" style="61"/>
  </cols>
  <sheetData>
    <row r="1" spans="1:6">
      <c r="A1" s="120" t="s">
        <v>63</v>
      </c>
      <c r="B1" s="120"/>
      <c r="C1" s="120"/>
      <c r="D1" s="120"/>
      <c r="E1" s="120"/>
      <c r="F1" s="120"/>
    </row>
    <row r="2" spans="1:6">
      <c r="A2" s="120" t="s">
        <v>122</v>
      </c>
      <c r="B2" s="120"/>
      <c r="C2" s="120"/>
      <c r="D2" s="120"/>
      <c r="E2" s="120"/>
      <c r="F2" s="120"/>
    </row>
    <row r="3" spans="1:6">
      <c r="A3" s="120" t="str">
        <f>+'รายรับ '!A3:F3</f>
        <v>งวดที่ 2 เดือนมกราคม 2558 -  มีนาคม  2558</v>
      </c>
      <c r="B3" s="120"/>
      <c r="C3" s="120"/>
      <c r="D3" s="120"/>
      <c r="E3" s="120"/>
      <c r="F3" s="120"/>
    </row>
    <row r="4" spans="1:6" ht="9.75" customHeight="1"/>
    <row r="5" spans="1:6">
      <c r="A5" s="121" t="s">
        <v>48</v>
      </c>
      <c r="B5" s="121"/>
      <c r="C5" s="121"/>
      <c r="D5" s="121"/>
      <c r="E5" s="121"/>
      <c r="F5" s="121"/>
    </row>
    <row r="6" spans="1:6">
      <c r="A6" s="122" t="s">
        <v>116</v>
      </c>
      <c r="B6" s="122" t="s">
        <v>117</v>
      </c>
      <c r="C6" s="122" t="s">
        <v>118</v>
      </c>
      <c r="D6" s="122" t="s">
        <v>119</v>
      </c>
      <c r="E6" s="122" t="s">
        <v>1</v>
      </c>
      <c r="F6" s="64"/>
    </row>
    <row r="7" spans="1:6" s="66" customFormat="1" ht="24" customHeight="1">
      <c r="A7" s="123"/>
      <c r="B7" s="123"/>
      <c r="C7" s="123"/>
      <c r="D7" s="123"/>
      <c r="E7" s="123"/>
      <c r="F7" s="65"/>
    </row>
    <row r="8" spans="1:6" ht="42">
      <c r="A8" s="67" t="s">
        <v>120</v>
      </c>
      <c r="B8" s="68" t="s">
        <v>121</v>
      </c>
      <c r="C8" s="69">
        <v>10000</v>
      </c>
      <c r="D8" s="69">
        <v>10000</v>
      </c>
      <c r="E8" s="70">
        <v>0</v>
      </c>
      <c r="F8" s="1"/>
    </row>
    <row r="9" spans="1:6">
      <c r="A9" s="71"/>
      <c r="B9" s="72"/>
      <c r="C9" s="22"/>
      <c r="D9" s="22"/>
      <c r="E9" s="70"/>
      <c r="F9" s="1"/>
    </row>
    <row r="10" spans="1:6">
      <c r="A10" s="73"/>
      <c r="B10" s="72"/>
      <c r="C10" s="22"/>
      <c r="D10" s="22"/>
      <c r="E10" s="22"/>
      <c r="F10" s="1"/>
    </row>
    <row r="11" spans="1:6">
      <c r="A11" s="73"/>
      <c r="B11" s="72"/>
      <c r="C11" s="22"/>
      <c r="D11" s="22"/>
      <c r="E11" s="22"/>
      <c r="F11" s="1"/>
    </row>
    <row r="12" spans="1:6">
      <c r="A12" s="73"/>
      <c r="B12" s="72"/>
      <c r="C12" s="22"/>
      <c r="D12" s="22"/>
      <c r="E12" s="22"/>
      <c r="F12" s="1"/>
    </row>
    <row r="13" spans="1:6">
      <c r="A13" s="73"/>
      <c r="B13" s="72"/>
      <c r="C13" s="22"/>
      <c r="D13" s="22"/>
      <c r="E13" s="22"/>
      <c r="F13" s="1"/>
    </row>
    <row r="14" spans="1:6">
      <c r="A14" s="73"/>
      <c r="B14" s="72"/>
      <c r="C14" s="22"/>
      <c r="D14" s="22"/>
      <c r="E14" s="22"/>
      <c r="F14" s="1"/>
    </row>
    <row r="15" spans="1:6">
      <c r="A15" s="73"/>
      <c r="B15" s="72"/>
      <c r="C15" s="22"/>
      <c r="D15" s="22"/>
      <c r="E15" s="22"/>
      <c r="F15" s="1"/>
    </row>
    <row r="16" spans="1:6">
      <c r="A16" s="73"/>
      <c r="B16" s="72"/>
      <c r="C16" s="22"/>
      <c r="D16" s="22"/>
      <c r="E16" s="22"/>
      <c r="F16" s="1"/>
    </row>
    <row r="17" spans="1:6">
      <c r="A17" s="73"/>
      <c r="B17" s="72"/>
      <c r="C17" s="22"/>
      <c r="D17" s="22"/>
      <c r="E17" s="22"/>
      <c r="F17" s="1"/>
    </row>
    <row r="18" spans="1:6">
      <c r="A18" s="73"/>
      <c r="B18" s="72"/>
      <c r="C18" s="22"/>
      <c r="D18" s="22"/>
      <c r="E18" s="22"/>
      <c r="F18" s="1"/>
    </row>
    <row r="19" spans="1:6">
      <c r="A19" s="73"/>
      <c r="B19" s="72"/>
      <c r="C19" s="22"/>
      <c r="D19" s="22"/>
      <c r="E19" s="22"/>
      <c r="F19" s="1"/>
    </row>
    <row r="20" spans="1:6">
      <c r="A20" s="73"/>
      <c r="B20" s="72"/>
      <c r="C20" s="22"/>
      <c r="D20" s="22"/>
      <c r="E20" s="22"/>
      <c r="F20" s="1"/>
    </row>
    <row r="21" spans="1:6">
      <c r="A21" s="73"/>
      <c r="B21" s="72"/>
      <c r="C21" s="22"/>
      <c r="D21" s="22"/>
      <c r="E21" s="22"/>
      <c r="F21" s="1"/>
    </row>
    <row r="22" spans="1:6">
      <c r="A22" s="73"/>
      <c r="B22" s="72"/>
      <c r="C22" s="22"/>
      <c r="D22" s="22"/>
      <c r="E22" s="22"/>
      <c r="F22" s="1"/>
    </row>
    <row r="23" spans="1:6">
      <c r="A23" s="73"/>
      <c r="B23" s="74"/>
      <c r="C23" s="22"/>
      <c r="D23" s="22"/>
      <c r="E23" s="22"/>
      <c r="F23" s="1"/>
    </row>
    <row r="24" spans="1:6">
      <c r="A24" s="73"/>
      <c r="B24" s="72"/>
      <c r="C24" s="22"/>
      <c r="D24" s="22"/>
      <c r="E24" s="22"/>
      <c r="F24" s="1"/>
    </row>
    <row r="25" spans="1:6">
      <c r="A25" s="73"/>
      <c r="B25" s="72"/>
      <c r="C25" s="22"/>
      <c r="D25" s="22"/>
      <c r="E25" s="22"/>
      <c r="F25" s="1"/>
    </row>
    <row r="26" spans="1:6">
      <c r="A26" s="73"/>
      <c r="B26" s="72"/>
      <c r="C26" s="22"/>
      <c r="D26" s="22"/>
      <c r="E26" s="22"/>
      <c r="F26" s="1"/>
    </row>
    <row r="27" spans="1:6">
      <c r="A27" s="73"/>
      <c r="B27" s="75"/>
      <c r="C27" s="22"/>
      <c r="D27" s="22"/>
      <c r="E27" s="22"/>
      <c r="F27" s="1"/>
    </row>
    <row r="28" spans="1:6">
      <c r="A28" s="73"/>
      <c r="B28" s="72"/>
      <c r="C28" s="22"/>
      <c r="D28" s="22"/>
      <c r="E28" s="22"/>
      <c r="F28" s="1"/>
    </row>
    <row r="29" spans="1:6">
      <c r="A29" s="73"/>
      <c r="B29" s="72"/>
      <c r="C29" s="22"/>
      <c r="D29" s="22"/>
      <c r="E29" s="22"/>
      <c r="F29" s="1"/>
    </row>
    <row r="30" spans="1:6" ht="22.5" thickBot="1">
      <c r="A30" s="117" t="s">
        <v>45</v>
      </c>
      <c r="B30" s="118"/>
      <c r="C30" s="76">
        <f>SUM(C8:C14)</f>
        <v>10000</v>
      </c>
      <c r="D30" s="76">
        <f t="shared" ref="D30:E30" si="0">SUM(D8:D14)</f>
        <v>10000</v>
      </c>
      <c r="E30" s="76">
        <f t="shared" si="0"/>
        <v>0</v>
      </c>
      <c r="F30" s="1"/>
    </row>
    <row r="31" spans="1:6" ht="22.5" thickTop="1"/>
    <row r="40" spans="1:6">
      <c r="A40" s="119"/>
      <c r="B40" s="119"/>
      <c r="C40" s="119"/>
      <c r="D40" s="119"/>
      <c r="E40" s="119"/>
      <c r="F40" s="119"/>
    </row>
  </sheetData>
  <mergeCells count="11">
    <mergeCell ref="A30:B30"/>
    <mergeCell ref="A40:F40"/>
    <mergeCell ref="A1:F1"/>
    <mergeCell ref="A2:F2"/>
    <mergeCell ref="A3:F3"/>
    <mergeCell ref="A5:F5"/>
    <mergeCell ref="A6:A7"/>
    <mergeCell ref="B6:B7"/>
    <mergeCell ref="C6:C7"/>
    <mergeCell ref="D6:D7"/>
    <mergeCell ref="E6:E7"/>
  </mergeCells>
  <phoneticPr fontId="2" type="noConversion"/>
  <pageMargins left="0.76" right="0.39" top="0.5" bottom="0.46" header="0.28000000000000003" footer="0.33"/>
  <pageSetup paperSize="9" scale="9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5"/>
  <sheetViews>
    <sheetView topLeftCell="A22" workbookViewId="0">
      <selection activeCell="J33" sqref="J33"/>
    </sheetView>
  </sheetViews>
  <sheetFormatPr defaultRowHeight="21.75"/>
  <cols>
    <col min="1" max="1" width="8" style="5" bestFit="1" customWidth="1"/>
    <col min="2" max="2" width="9.140625" style="5"/>
    <col min="3" max="3" width="26.7109375" style="5" customWidth="1"/>
    <col min="4" max="4" width="17" style="5" bestFit="1" customWidth="1"/>
    <col min="5" max="5" width="13.7109375" style="5" bestFit="1" customWidth="1"/>
    <col min="6" max="6" width="17.5703125" style="5" bestFit="1" customWidth="1"/>
    <col min="7" max="16384" width="9.140625" style="5"/>
  </cols>
  <sheetData>
    <row r="1" spans="1:6">
      <c r="A1" s="108" t="str">
        <f>'นอก '!A1:F1</f>
        <v>องค์การบริหารส่วนตำบลเขาพระทอง อำเภอชะอวด  จังหวัดนครศรีธรรมราช</v>
      </c>
      <c r="B1" s="108"/>
      <c r="C1" s="108"/>
      <c r="D1" s="108"/>
      <c r="E1" s="108"/>
      <c r="F1" s="108"/>
    </row>
    <row r="2" spans="1:6">
      <c r="A2" s="108" t="str">
        <f>'นอก '!A2:F2</f>
        <v>รายงานผลการดำเนินงาน  ประจำปีงบประมาณ 2558</v>
      </c>
      <c r="B2" s="108"/>
      <c r="C2" s="108"/>
      <c r="D2" s="108"/>
      <c r="E2" s="108"/>
      <c r="F2" s="108"/>
    </row>
    <row r="3" spans="1:6">
      <c r="A3" s="108" t="str">
        <f>'นอก '!A3:F3</f>
        <v>งวดที่ 2 เดือนมกราคม 2558 -  มีนาคม  2558</v>
      </c>
      <c r="B3" s="108"/>
      <c r="C3" s="108"/>
      <c r="D3" s="108"/>
      <c r="E3" s="108"/>
      <c r="F3" s="108"/>
    </row>
    <row r="4" spans="1:6">
      <c r="A4" s="119" t="s">
        <v>102</v>
      </c>
      <c r="B4" s="119"/>
      <c r="C4" s="119"/>
      <c r="D4" s="119"/>
      <c r="E4" s="119"/>
      <c r="F4" s="119"/>
    </row>
    <row r="5" spans="1:6">
      <c r="A5" s="86" t="s">
        <v>46</v>
      </c>
      <c r="B5" s="87"/>
      <c r="C5" s="88"/>
      <c r="D5" s="64" t="s">
        <v>49</v>
      </c>
      <c r="E5" s="64" t="s">
        <v>0</v>
      </c>
      <c r="F5" s="64" t="s">
        <v>1</v>
      </c>
    </row>
    <row r="6" spans="1:6">
      <c r="A6" s="78">
        <v>1</v>
      </c>
      <c r="B6" s="134" t="s">
        <v>123</v>
      </c>
      <c r="C6" s="135"/>
      <c r="D6" s="1">
        <v>187000</v>
      </c>
      <c r="E6" s="1">
        <v>187000</v>
      </c>
      <c r="F6" s="1">
        <f>D6-E6</f>
        <v>0</v>
      </c>
    </row>
    <row r="7" spans="1:6">
      <c r="A7" s="78">
        <v>2</v>
      </c>
      <c r="B7" s="134" t="s">
        <v>124</v>
      </c>
      <c r="C7" s="135"/>
      <c r="D7" s="1">
        <v>550000</v>
      </c>
      <c r="E7" s="1">
        <v>550000</v>
      </c>
      <c r="F7" s="1">
        <f t="shared" ref="F7:F8" si="0">D7-E7</f>
        <v>0</v>
      </c>
    </row>
    <row r="8" spans="1:6">
      <c r="A8" s="78">
        <v>3</v>
      </c>
      <c r="B8" s="134" t="s">
        <v>50</v>
      </c>
      <c r="C8" s="135"/>
      <c r="D8" s="1">
        <v>5000</v>
      </c>
      <c r="E8" s="1">
        <v>5000</v>
      </c>
      <c r="F8" s="1">
        <f t="shared" si="0"/>
        <v>0</v>
      </c>
    </row>
    <row r="9" spans="1:6">
      <c r="A9" s="79"/>
      <c r="B9" s="80"/>
      <c r="C9" s="77"/>
      <c r="D9" s="1"/>
      <c r="E9" s="1"/>
      <c r="F9" s="1"/>
    </row>
    <row r="10" spans="1:6">
      <c r="A10" s="136" t="s">
        <v>45</v>
      </c>
      <c r="B10" s="137"/>
      <c r="C10" s="138"/>
      <c r="D10" s="81">
        <f>SUM(D6:D9)</f>
        <v>742000</v>
      </c>
      <c r="E10" s="81">
        <f>SUM(E6:E9)</f>
        <v>742000</v>
      </c>
      <c r="F10" s="81">
        <f>SUM(F6:F9)</f>
        <v>0</v>
      </c>
    </row>
    <row r="11" spans="1:6">
      <c r="A11" s="80"/>
      <c r="B11" s="80"/>
      <c r="C11" s="82"/>
      <c r="D11" s="83"/>
      <c r="E11" s="83"/>
      <c r="F11" s="84"/>
    </row>
    <row r="12" spans="1:6">
      <c r="A12" s="119" t="s">
        <v>103</v>
      </c>
      <c r="B12" s="119"/>
      <c r="C12" s="119"/>
      <c r="D12" s="119"/>
      <c r="E12" s="119"/>
      <c r="F12" s="119"/>
    </row>
    <row r="13" spans="1:6">
      <c r="A13" s="124" t="s">
        <v>46</v>
      </c>
      <c r="B13" s="125"/>
      <c r="C13" s="126"/>
      <c r="D13" s="64" t="s">
        <v>49</v>
      </c>
      <c r="E13" s="64" t="s">
        <v>0</v>
      </c>
      <c r="F13" s="64" t="s">
        <v>1</v>
      </c>
    </row>
    <row r="14" spans="1:6">
      <c r="A14" s="78">
        <v>1</v>
      </c>
      <c r="B14" s="134" t="s">
        <v>55</v>
      </c>
      <c r="C14" s="135"/>
      <c r="D14" s="1">
        <v>167700</v>
      </c>
      <c r="E14" s="1">
        <v>165130</v>
      </c>
      <c r="F14" s="1">
        <f>D14-E14</f>
        <v>2570</v>
      </c>
    </row>
    <row r="15" spans="1:6">
      <c r="A15" s="78">
        <v>2</v>
      </c>
      <c r="B15" s="134" t="s">
        <v>125</v>
      </c>
      <c r="C15" s="135"/>
      <c r="D15" s="1">
        <v>2400</v>
      </c>
      <c r="E15" s="1">
        <v>2400</v>
      </c>
      <c r="F15" s="1">
        <f>D15-E15</f>
        <v>0</v>
      </c>
    </row>
    <row r="16" spans="1:6">
      <c r="A16" s="78">
        <v>3</v>
      </c>
      <c r="B16" s="134" t="s">
        <v>126</v>
      </c>
      <c r="C16" s="135"/>
      <c r="D16" s="1">
        <v>200000</v>
      </c>
      <c r="E16" s="1">
        <v>0</v>
      </c>
      <c r="F16" s="1">
        <f>D16-E16</f>
        <v>200000</v>
      </c>
    </row>
    <row r="17" spans="1:6">
      <c r="A17" s="78"/>
      <c r="B17" s="134"/>
      <c r="C17" s="135"/>
      <c r="D17" s="1"/>
      <c r="E17" s="1"/>
      <c r="F17" s="1"/>
    </row>
    <row r="18" spans="1:6">
      <c r="A18" s="79"/>
      <c r="B18" s="80"/>
      <c r="C18" s="77"/>
      <c r="D18" s="1"/>
      <c r="E18" s="1"/>
      <c r="F18" s="1"/>
    </row>
    <row r="19" spans="1:6">
      <c r="A19" s="136" t="s">
        <v>45</v>
      </c>
      <c r="B19" s="137"/>
      <c r="C19" s="138"/>
      <c r="D19" s="81">
        <f>SUM(D14:D18)</f>
        <v>370100</v>
      </c>
      <c r="E19" s="81">
        <f>SUM(E14:E18)</f>
        <v>167530</v>
      </c>
      <c r="F19" s="81">
        <f>SUM(F14:F18)</f>
        <v>202570</v>
      </c>
    </row>
    <row r="20" spans="1:6">
      <c r="A20" s="80"/>
      <c r="B20" s="80"/>
      <c r="C20" s="80"/>
      <c r="D20" s="83"/>
      <c r="E20" s="83"/>
      <c r="F20" s="83"/>
    </row>
    <row r="21" spans="1:6">
      <c r="A21" s="119" t="s">
        <v>94</v>
      </c>
      <c r="B21" s="119"/>
      <c r="C21" s="119"/>
      <c r="D21" s="119"/>
      <c r="E21" s="119"/>
      <c r="F21" s="119"/>
    </row>
    <row r="22" spans="1:6">
      <c r="A22" s="124" t="s">
        <v>46</v>
      </c>
      <c r="B22" s="125"/>
      <c r="C22" s="126"/>
      <c r="D22" s="64" t="s">
        <v>43</v>
      </c>
      <c r="E22" s="64" t="s">
        <v>0</v>
      </c>
      <c r="F22" s="64" t="s">
        <v>1</v>
      </c>
    </row>
    <row r="23" spans="1:6" ht="23.25">
      <c r="A23" s="85">
        <v>1</v>
      </c>
      <c r="B23" s="100" t="s">
        <v>86</v>
      </c>
      <c r="C23" s="77"/>
      <c r="D23" s="101">
        <f>1664700+1109800+1109800</f>
        <v>3884300</v>
      </c>
      <c r="E23" s="101">
        <f>530000+528200-2400+1591400-600</f>
        <v>2646600</v>
      </c>
      <c r="F23" s="1">
        <f>D23-E23</f>
        <v>1237700</v>
      </c>
    </row>
    <row r="24" spans="1:6" ht="23.25">
      <c r="A24" s="85">
        <v>2</v>
      </c>
      <c r="B24" s="100" t="s">
        <v>87</v>
      </c>
      <c r="C24" s="77"/>
      <c r="D24" s="101">
        <f>177000+200600+188800</f>
        <v>566400</v>
      </c>
      <c r="E24" s="101">
        <f>57500+195500-3200+115000</f>
        <v>364800</v>
      </c>
      <c r="F24" s="1">
        <f t="shared" ref="F24:F32" si="1">D24-E24</f>
        <v>201600</v>
      </c>
    </row>
    <row r="25" spans="1:6" ht="23.25">
      <c r="A25" s="85">
        <v>3</v>
      </c>
      <c r="B25" s="100" t="s">
        <v>88</v>
      </c>
      <c r="C25" s="77"/>
      <c r="D25" s="101">
        <f>163500+54500+109000</f>
        <v>327000</v>
      </c>
      <c r="E25" s="101">
        <f>50700+50700+50700+50700+50700</f>
        <v>253500</v>
      </c>
      <c r="F25" s="1">
        <f t="shared" si="1"/>
        <v>73500</v>
      </c>
    </row>
    <row r="26" spans="1:6" ht="23.25">
      <c r="A26" s="85">
        <v>4</v>
      </c>
      <c r="B26" s="100" t="s">
        <v>89</v>
      </c>
      <c r="C26" s="77"/>
      <c r="D26" s="101">
        <f>215190+215190</f>
        <v>430380</v>
      </c>
      <c r="E26" s="101">
        <f>71730+71730+71730+72120+73680+72120</f>
        <v>433110</v>
      </c>
      <c r="F26" s="1">
        <f t="shared" si="1"/>
        <v>-2730</v>
      </c>
    </row>
    <row r="27" spans="1:6" ht="23.25">
      <c r="A27" s="85">
        <v>5</v>
      </c>
      <c r="B27" s="100" t="s">
        <v>90</v>
      </c>
      <c r="C27" s="77"/>
      <c r="D27" s="101">
        <f>8175+2725+5450</f>
        <v>16350</v>
      </c>
      <c r="E27" s="101">
        <f>2535+2535+2535+2535+2535</f>
        <v>12675</v>
      </c>
      <c r="F27" s="1">
        <f t="shared" si="1"/>
        <v>3675</v>
      </c>
    </row>
    <row r="28" spans="1:6" ht="23.25">
      <c r="A28" s="85">
        <v>6</v>
      </c>
      <c r="B28" s="100" t="s">
        <v>127</v>
      </c>
      <c r="C28" s="77"/>
      <c r="D28" s="101">
        <v>191250</v>
      </c>
      <c r="E28" s="101">
        <v>191250</v>
      </c>
      <c r="F28" s="1">
        <f t="shared" si="1"/>
        <v>0</v>
      </c>
    </row>
    <row r="29" spans="1:6" ht="23.25">
      <c r="A29" s="85">
        <v>7</v>
      </c>
      <c r="B29" s="130" t="s">
        <v>288</v>
      </c>
      <c r="C29" s="131"/>
      <c r="D29" s="101">
        <v>1605000</v>
      </c>
      <c r="E29" s="101">
        <v>1600185</v>
      </c>
      <c r="F29" s="1">
        <f t="shared" si="1"/>
        <v>4815</v>
      </c>
    </row>
    <row r="30" spans="1:6" ht="23.25">
      <c r="A30" s="85">
        <v>8</v>
      </c>
      <c r="B30" s="132" t="s">
        <v>289</v>
      </c>
      <c r="C30" s="133"/>
      <c r="D30" s="101">
        <v>1554000</v>
      </c>
      <c r="E30" s="101">
        <v>1554000</v>
      </c>
      <c r="F30" s="1">
        <f t="shared" si="1"/>
        <v>0</v>
      </c>
    </row>
    <row r="31" spans="1:6" ht="23.25">
      <c r="A31" s="85">
        <v>9</v>
      </c>
      <c r="B31" s="100" t="s">
        <v>290</v>
      </c>
      <c r="C31" s="77"/>
      <c r="D31" s="101">
        <v>80000</v>
      </c>
      <c r="E31" s="101">
        <v>80000</v>
      </c>
      <c r="F31" s="1">
        <f t="shared" si="1"/>
        <v>0</v>
      </c>
    </row>
    <row r="32" spans="1:6" ht="23.25">
      <c r="A32" s="85">
        <v>10</v>
      </c>
      <c r="B32" s="100" t="s">
        <v>282</v>
      </c>
      <c r="C32" s="77"/>
      <c r="D32" s="101">
        <v>52500</v>
      </c>
      <c r="E32" s="101">
        <v>0</v>
      </c>
      <c r="F32" s="1">
        <f t="shared" si="1"/>
        <v>52500</v>
      </c>
    </row>
    <row r="33" spans="1:6">
      <c r="A33" s="78"/>
      <c r="B33" s="89"/>
      <c r="C33" s="77"/>
      <c r="D33" s="90"/>
      <c r="E33" s="90"/>
      <c r="F33" s="1"/>
    </row>
    <row r="34" spans="1:6" ht="22.5" thickBot="1">
      <c r="A34" s="127" t="s">
        <v>45</v>
      </c>
      <c r="B34" s="128"/>
      <c r="C34" s="129"/>
      <c r="D34" s="2">
        <f>SUM(D23:D33)</f>
        <v>8707180</v>
      </c>
      <c r="E34" s="2">
        <f>SUM(E23:E33)</f>
        <v>7136120</v>
      </c>
      <c r="F34" s="2">
        <f>SUM(F23:F33)</f>
        <v>1571060</v>
      </c>
    </row>
    <row r="35" spans="1:6" ht="22.5" thickTop="1"/>
  </sheetData>
  <mergeCells count="20">
    <mergeCell ref="A4:F4"/>
    <mergeCell ref="B6:C6"/>
    <mergeCell ref="B7:C7"/>
    <mergeCell ref="B8:C8"/>
    <mergeCell ref="A22:C22"/>
    <mergeCell ref="A34:C34"/>
    <mergeCell ref="B29:C29"/>
    <mergeCell ref="B30:C30"/>
    <mergeCell ref="A1:F1"/>
    <mergeCell ref="A2:F2"/>
    <mergeCell ref="A3:F3"/>
    <mergeCell ref="A21:F21"/>
    <mergeCell ref="B15:C15"/>
    <mergeCell ref="B16:C16"/>
    <mergeCell ref="B17:C17"/>
    <mergeCell ref="A19:C19"/>
    <mergeCell ref="A10:C10"/>
    <mergeCell ref="A12:F12"/>
    <mergeCell ref="A13:C13"/>
    <mergeCell ref="B14:C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รายรับ </vt:lpstr>
      <vt:lpstr>จ่าย</vt:lpstr>
      <vt:lpstr>นอก </vt:lpstr>
      <vt:lpstr>นอก1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Windows User</cp:lastModifiedBy>
  <cp:lastPrinted>2015-04-29T02:00:43Z</cp:lastPrinted>
  <dcterms:created xsi:type="dcterms:W3CDTF">2002-08-14T04:47:21Z</dcterms:created>
  <dcterms:modified xsi:type="dcterms:W3CDTF">2015-05-06T04:37:07Z</dcterms:modified>
</cp:coreProperties>
</file>